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lticstudies.sharepoint.com/sites/Noortegarantiimjuhindamine2020/Shared Documents/Aruanded/Lõpparuanne/Lisad/Ametlikud lisad/"/>
    </mc:Choice>
  </mc:AlternateContent>
  <xr:revisionPtr revIDLastSave="348" documentId="8_{BDDF0F2B-2325-4092-93E2-FC85DE43493B}" xr6:coauthVersionLast="45" xr6:coauthVersionMax="45" xr10:uidLastSave="{95350AB8-BDE8-47D6-ADA7-913DAD89CE56}"/>
  <bookViews>
    <workbookView xWindow="2145" yWindow="105" windowWidth="26655" windowHeight="15495" firstSheet="6" activeTab="16" xr2:uid="{2FC63914-54C8-4F16-82FC-45DAA9554E13}"/>
  </bookViews>
  <sheets>
    <sheet name="Lisa 2.1" sheetId="5" r:id="rId1"/>
    <sheet name="Lisa 2.2" sheetId="9" r:id="rId2"/>
    <sheet name="Lisa 2.3" sheetId="4" r:id="rId3"/>
    <sheet name="Lisa 2.4" sheetId="6" r:id="rId4"/>
    <sheet name="Lisa 2.5" sheetId="10" r:id="rId5"/>
    <sheet name="Lisa 2.6" sheetId="11" r:id="rId6"/>
    <sheet name="Lisa 2.7" sheetId="2" r:id="rId7"/>
    <sheet name="Lisa 2.8" sheetId="7" r:id="rId8"/>
    <sheet name="Lisa 2.9" sheetId="8" r:id="rId9"/>
    <sheet name="Lisa 2.10" sheetId="3" r:id="rId10"/>
    <sheet name="Lisa 2.11" sheetId="12" r:id="rId11"/>
    <sheet name="Lisa 2.12" sheetId="13" r:id="rId12"/>
    <sheet name="Lisa 2.13" sheetId="17" r:id="rId13"/>
    <sheet name="Lisa 2.14" sheetId="15" r:id="rId14"/>
    <sheet name="Lisa 2.15" sheetId="16" r:id="rId15"/>
    <sheet name="Lisa 2.16" sheetId="18" r:id="rId16"/>
    <sheet name="Lisa 2.17" sheetId="19" r:id="rId17"/>
  </sheets>
  <externalReferences>
    <externalReference r:id="rId18"/>
    <externalReference r:id="rId19"/>
  </externalReferences>
  <definedNames>
    <definedName name="_ftn1" localSheetId="16">'Lisa 2.17'!$A$10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7" l="1"/>
  <c r="B5" i="9" l="1"/>
  <c r="A4" i="6" l="1"/>
  <c r="S19" i="4"/>
  <c r="BG76" i="4"/>
  <c r="BG75" i="4"/>
  <c r="BG74" i="4"/>
  <c r="BG73" i="4"/>
  <c r="BG72" i="4"/>
  <c r="BG71" i="4"/>
  <c r="BG70" i="4"/>
  <c r="BG69" i="4"/>
  <c r="BG68" i="4"/>
  <c r="BG67" i="4"/>
  <c r="BG66" i="4"/>
  <c r="BG65" i="4"/>
  <c r="BG64" i="4"/>
  <c r="BG63" i="4"/>
  <c r="BG62" i="4"/>
  <c r="BG61" i="4"/>
  <c r="BG60" i="4"/>
  <c r="BG59" i="4"/>
  <c r="BG58" i="4"/>
  <c r="BG57" i="4"/>
  <c r="BG56" i="4"/>
  <c r="BG55" i="4"/>
  <c r="BG54" i="4"/>
  <c r="BG53" i="4"/>
  <c r="BG52" i="4"/>
  <c r="BG51" i="4"/>
  <c r="BG50" i="4"/>
  <c r="BG49" i="4"/>
  <c r="BG48" i="4"/>
  <c r="BG47" i="4"/>
  <c r="BG46" i="4"/>
  <c r="BG45" i="4"/>
  <c r="BG44" i="4"/>
  <c r="BG43" i="4"/>
  <c r="BG42" i="4"/>
  <c r="BG41" i="4"/>
  <c r="BG40" i="4"/>
  <c r="BG39" i="4"/>
  <c r="BG38" i="4"/>
  <c r="BG37" i="4"/>
  <c r="BG36" i="4"/>
  <c r="BG35" i="4"/>
  <c r="BG34" i="4"/>
  <c r="BG33" i="4"/>
  <c r="BG32" i="4"/>
  <c r="BG31" i="4"/>
  <c r="BG30" i="4"/>
  <c r="BG29" i="4"/>
  <c r="BG28" i="4"/>
  <c r="BG27" i="4"/>
  <c r="BG26" i="4"/>
  <c r="BG25" i="4"/>
  <c r="BG24" i="4"/>
  <c r="BG23" i="4"/>
  <c r="BG22" i="4"/>
  <c r="BG21" i="4"/>
  <c r="BG20" i="4"/>
  <c r="BG19" i="4"/>
  <c r="BG18" i="4"/>
  <c r="BG17" i="4"/>
  <c r="BG16" i="4"/>
  <c r="BG15" i="4"/>
  <c r="BG14" i="4"/>
  <c r="BG13" i="4"/>
  <c r="BG12" i="4"/>
  <c r="BG11" i="4"/>
  <c r="BG10" i="4"/>
  <c r="BG9" i="4"/>
  <c r="BG8" i="4"/>
  <c r="AW76" i="4"/>
  <c r="AW75" i="4"/>
  <c r="AW74" i="4"/>
  <c r="AW73" i="4"/>
  <c r="AW72" i="4"/>
  <c r="AW71" i="4"/>
  <c r="AW70" i="4"/>
  <c r="AW69" i="4"/>
  <c r="AW68" i="4"/>
  <c r="AW67" i="4"/>
  <c r="AW66" i="4"/>
  <c r="AW65" i="4"/>
  <c r="AW64" i="4"/>
  <c r="AW63" i="4"/>
  <c r="AW62" i="4"/>
  <c r="AW61" i="4"/>
  <c r="AW60" i="4"/>
  <c r="AW59" i="4"/>
  <c r="AW58" i="4"/>
  <c r="AW57" i="4"/>
  <c r="AW56" i="4"/>
  <c r="AW55" i="4"/>
  <c r="AW54" i="4"/>
  <c r="AW53" i="4"/>
  <c r="AW52" i="4"/>
  <c r="AW51" i="4"/>
  <c r="AW50" i="4"/>
  <c r="AW49" i="4"/>
  <c r="AW48" i="4"/>
  <c r="AW47" i="4"/>
  <c r="AW46" i="4"/>
  <c r="AW45" i="4"/>
  <c r="AW44" i="4"/>
  <c r="AW43" i="4"/>
  <c r="AW42" i="4"/>
  <c r="AW41" i="4"/>
  <c r="AW40" i="4"/>
  <c r="AW39" i="4"/>
  <c r="AW38" i="4"/>
  <c r="AW37" i="4"/>
  <c r="AW36" i="4"/>
  <c r="AW35" i="4"/>
  <c r="AW34" i="4"/>
  <c r="AW33" i="4"/>
  <c r="AW32" i="4"/>
  <c r="AW31" i="4"/>
  <c r="AW30" i="4"/>
  <c r="AW29" i="4"/>
  <c r="AW28" i="4"/>
  <c r="AW27" i="4"/>
  <c r="AW26" i="4"/>
  <c r="AW25" i="4"/>
  <c r="AW24" i="4"/>
  <c r="AW23" i="4"/>
  <c r="AW22" i="4"/>
  <c r="AW21" i="4"/>
  <c r="AW20" i="4"/>
  <c r="AW19" i="4"/>
  <c r="AW18" i="4"/>
  <c r="AW17" i="4"/>
  <c r="AW16" i="4"/>
  <c r="AW15" i="4"/>
  <c r="AW14" i="4"/>
  <c r="AW13" i="4"/>
  <c r="AW12" i="4"/>
  <c r="AW11" i="4"/>
  <c r="AW10" i="4"/>
  <c r="AW9" i="4"/>
  <c r="AW8" i="4"/>
  <c r="AM76" i="4"/>
  <c r="AM75" i="4"/>
  <c r="AM74" i="4"/>
  <c r="AM73" i="4"/>
  <c r="AM72" i="4"/>
  <c r="AM71" i="4"/>
  <c r="AM70" i="4"/>
  <c r="AM69" i="4"/>
  <c r="AM68" i="4"/>
  <c r="AM67" i="4"/>
  <c r="AM66" i="4"/>
  <c r="AM65" i="4"/>
  <c r="AM64" i="4"/>
  <c r="AM63" i="4"/>
  <c r="AM62" i="4"/>
  <c r="AM61" i="4"/>
  <c r="AM60" i="4"/>
  <c r="AM59" i="4"/>
  <c r="AM58" i="4"/>
  <c r="AM57" i="4"/>
  <c r="AM56" i="4"/>
  <c r="AM55" i="4"/>
  <c r="AM54" i="4"/>
  <c r="AM53" i="4"/>
  <c r="AM52" i="4"/>
  <c r="AM51" i="4"/>
  <c r="AM50" i="4"/>
  <c r="AM49" i="4"/>
  <c r="AM48" i="4"/>
  <c r="AM47" i="4"/>
  <c r="AM46" i="4"/>
  <c r="AM45" i="4"/>
  <c r="AM44" i="4"/>
  <c r="AM43" i="4"/>
  <c r="AM42" i="4"/>
  <c r="AM41" i="4"/>
  <c r="AM40" i="4"/>
  <c r="AM39" i="4"/>
  <c r="AM38" i="4"/>
  <c r="AM37" i="4"/>
  <c r="AM36" i="4"/>
  <c r="AM35" i="4"/>
  <c r="AM34" i="4"/>
  <c r="AM33" i="4"/>
  <c r="AM32" i="4"/>
  <c r="AM31" i="4"/>
  <c r="AM30" i="4"/>
  <c r="AM29" i="4"/>
  <c r="AM28" i="4"/>
  <c r="AM27" i="4"/>
  <c r="AM26" i="4"/>
  <c r="AM25" i="4"/>
  <c r="AM24" i="4"/>
  <c r="AM23" i="4"/>
  <c r="AM22" i="4"/>
  <c r="AM21" i="4"/>
  <c r="AM20" i="4"/>
  <c r="AM19" i="4"/>
  <c r="AM18" i="4"/>
  <c r="AM17" i="4"/>
  <c r="AM16" i="4"/>
  <c r="AM15" i="4"/>
  <c r="AM14" i="4"/>
  <c r="AM13" i="4"/>
  <c r="AM12" i="4"/>
  <c r="AM11" i="4"/>
  <c r="AM10" i="4"/>
  <c r="AM9" i="4"/>
  <c r="AM8" i="4"/>
  <c r="AC76" i="4"/>
  <c r="AC75" i="4"/>
  <c r="AC74" i="4"/>
  <c r="AC73" i="4"/>
  <c r="AC72" i="4"/>
  <c r="AC71" i="4"/>
  <c r="AC70" i="4"/>
  <c r="AC69" i="4"/>
  <c r="AC68" i="4"/>
  <c r="AC67" i="4"/>
  <c r="AC66" i="4"/>
  <c r="AC65" i="4"/>
  <c r="AC64" i="4"/>
  <c r="AC63" i="4"/>
  <c r="AC62" i="4"/>
  <c r="AC61" i="4"/>
  <c r="AC60" i="4"/>
  <c r="AC59" i="4"/>
  <c r="AC58" i="4"/>
  <c r="AC57" i="4"/>
  <c r="AC56" i="4"/>
  <c r="AC55" i="4"/>
  <c r="AC54" i="4"/>
  <c r="AC53" i="4"/>
  <c r="AC52" i="4"/>
  <c r="AC51" i="4"/>
  <c r="AC50" i="4"/>
  <c r="AC49" i="4"/>
  <c r="AC48" i="4"/>
  <c r="AC47" i="4"/>
  <c r="AC46" i="4"/>
  <c r="AC45" i="4"/>
  <c r="AC44" i="4"/>
  <c r="AC43" i="4"/>
  <c r="AC42" i="4"/>
  <c r="AC41" i="4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S14" i="4"/>
  <c r="S15" i="4"/>
  <c r="S16" i="4"/>
  <c r="S17" i="4"/>
  <c r="S18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9" i="4"/>
  <c r="S10" i="4"/>
  <c r="S11" i="4"/>
  <c r="S12" i="4"/>
  <c r="S13" i="4"/>
  <c r="S8" i="4"/>
  <c r="B5" i="4"/>
  <c r="B43" i="9" a="1"/>
  <c r="E19" i="9" a="1"/>
  <c r="D42" i="9" a="1"/>
  <c r="E30" i="9" a="1"/>
  <c r="B18" i="9" a="1"/>
  <c r="B16" i="9" a="1"/>
  <c r="B24" i="9" a="1"/>
  <c r="D10" i="9" a="1"/>
  <c r="B11" i="9" a="1"/>
  <c r="E52" i="9" a="1"/>
  <c r="D44" i="9" a="1"/>
  <c r="C42" i="9" a="1"/>
  <c r="B42" i="9" a="1"/>
  <c r="B14" i="9" a="1"/>
  <c r="C50" i="9" a="1"/>
  <c r="E9" i="9" a="1"/>
  <c r="D50" i="9" a="1"/>
  <c r="E8" i="9" a="1"/>
  <c r="D51" i="9" a="1"/>
  <c r="E50" i="9" a="1"/>
  <c r="B32" i="9" a="1"/>
  <c r="C37" i="9" a="1"/>
  <c r="D38" i="9" a="1"/>
  <c r="C22" i="9" a="1"/>
  <c r="B27" i="9" a="1"/>
  <c r="AO24" i="9" a="1"/>
  <c r="D34" i="9" a="1"/>
  <c r="B49" i="9" a="1"/>
  <c r="C12" i="9" a="1"/>
  <c r="D48" i="9" a="1"/>
  <c r="B39" i="9" a="1"/>
  <c r="AN24" i="9" a="1"/>
  <c r="C33" i="9" a="1"/>
  <c r="D41" i="9" a="1"/>
  <c r="C49" i="9" a="1"/>
  <c r="D30" i="9" a="1"/>
  <c r="E29" i="9" a="1"/>
  <c r="D23" i="9" a="1"/>
  <c r="B46" i="9" a="1"/>
  <c r="B52" i="9" a="1"/>
  <c r="C18" i="9" a="1"/>
  <c r="B26" i="9" a="1"/>
  <c r="B17" i="9" a="1"/>
  <c r="C39" i="9" a="1"/>
  <c r="E12" i="9" a="1"/>
  <c r="E49" i="9" a="1"/>
  <c r="E36" i="9" a="1"/>
  <c r="B21" i="9" a="1"/>
  <c r="D9" i="9" a="1"/>
  <c r="B38" i="9" a="1"/>
  <c r="E11" i="9" a="1"/>
  <c r="C20" i="9" a="1"/>
  <c r="E25" i="9" a="1"/>
  <c r="B19" i="9" a="1"/>
  <c r="C25" i="9" a="1"/>
  <c r="C11" i="9" a="1"/>
  <c r="AO22" i="9" a="1"/>
  <c r="E40" i="9" a="1"/>
  <c r="AN23" i="9" a="1"/>
  <c r="E23" i="9" a="1"/>
  <c r="D18" i="9" a="1"/>
  <c r="B30" i="9" a="1"/>
  <c r="D26" i="9" a="1"/>
  <c r="B45" i="9" a="1"/>
  <c r="AN22" i="9" a="1"/>
  <c r="B31" i="9" a="1"/>
  <c r="E35" i="9" a="1"/>
  <c r="C26" i="9" a="1"/>
  <c r="AO21" i="9" a="1"/>
  <c r="D37" i="9" a="1"/>
  <c r="E43" i="9" a="1"/>
  <c r="C8" i="9" a="1"/>
  <c r="B9" i="9" a="1"/>
  <c r="D28" i="9" a="1"/>
  <c r="B47" i="9" a="1"/>
  <c r="E48" i="9" a="1"/>
  <c r="C40" i="9" a="1"/>
  <c r="E13" i="9" a="1"/>
  <c r="E34" i="9" a="1"/>
  <c r="B36" i="9" a="1"/>
  <c r="B51" i="9" a="1"/>
  <c r="C14" i="9" a="1"/>
  <c r="E42" i="9" a="1"/>
  <c r="D21" i="9" a="1"/>
  <c r="C51" i="9" a="1"/>
  <c r="D33" i="9" a="1"/>
  <c r="B33" i="9" a="1"/>
  <c r="D27" i="9" a="1"/>
  <c r="B34" i="9" a="1"/>
  <c r="C19" i="9" a="1"/>
  <c r="C34" i="9" a="1"/>
  <c r="B44" i="9" a="1"/>
  <c r="E51" i="9" a="1"/>
  <c r="C10" i="9" a="1"/>
  <c r="E22" i="9" a="1"/>
  <c r="B48" i="9" a="1"/>
  <c r="E18" i="9" a="1"/>
  <c r="C30" i="9" a="1"/>
  <c r="D49" i="9" a="1"/>
  <c r="D22" i="9" a="1"/>
  <c r="B25" i="9" a="1"/>
  <c r="C28" i="9" a="1"/>
  <c r="E10" i="9" a="1"/>
  <c r="D17" i="9" a="1"/>
  <c r="B23" i="9" a="1"/>
  <c r="E26" i="9" a="1"/>
  <c r="E45" i="9" a="1"/>
  <c r="C13" i="9" a="1"/>
  <c r="B8" i="9" a="1"/>
  <c r="C23" i="9" a="1"/>
  <c r="B29" i="9" a="1"/>
  <c r="B40" i="9" a="1"/>
  <c r="C29" i="9" a="1"/>
  <c r="E32" i="9" a="1"/>
  <c r="D11" i="9" a="1"/>
  <c r="D47" i="9" a="1"/>
  <c r="C24" i="9" a="1"/>
  <c r="D13" i="9" a="1"/>
  <c r="C16" i="9" a="1"/>
  <c r="B35" i="9" a="1"/>
  <c r="C46" i="9" a="1"/>
  <c r="E37" i="9" a="1"/>
  <c r="C21" i="9" a="1"/>
  <c r="B22" i="9" a="1"/>
  <c r="D20" i="9" a="1"/>
  <c r="E44" i="9" a="1"/>
  <c r="D8" i="9" a="1"/>
  <c r="D24" i="9" a="1"/>
  <c r="E21" i="9" a="1"/>
  <c r="B20" i="9" a="1"/>
  <c r="D39" i="9" a="1"/>
  <c r="C15" i="9" a="1"/>
  <c r="E20" i="9" a="1"/>
  <c r="C36" i="9" a="1"/>
  <c r="D45" i="9" a="1"/>
  <c r="B12" i="9" a="1"/>
  <c r="D14" i="9" a="1"/>
  <c r="C43" i="9" a="1"/>
  <c r="E17" i="9" a="1"/>
  <c r="B50" i="9" a="1"/>
  <c r="E15" i="9" a="1"/>
  <c r="B13" i="9" a="1"/>
  <c r="C48" i="9" a="1"/>
  <c r="C31" i="9" a="1"/>
  <c r="D32" i="9" a="1"/>
  <c r="B37" i="9" a="1"/>
  <c r="B10" i="9" a="1"/>
  <c r="C38" i="9" a="1"/>
  <c r="C44" i="9" a="1"/>
  <c r="E33" i="9" a="1"/>
  <c r="B28" i="9" a="1"/>
  <c r="E14" i="9" a="1"/>
  <c r="C41" i="9" a="1"/>
  <c r="C45" i="9" a="1"/>
  <c r="D16" i="9" a="1"/>
  <c r="D40" i="9" a="1"/>
  <c r="D52" i="9" a="1"/>
  <c r="C32" i="9" a="1"/>
  <c r="E39" i="9" a="1"/>
  <c r="E47" i="9" a="1"/>
  <c r="B41" i="9" a="1"/>
  <c r="E27" i="9" a="1"/>
  <c r="C47" i="9" a="1"/>
  <c r="C17" i="9" a="1"/>
  <c r="D19" i="9" a="1"/>
  <c r="C27" i="9" a="1"/>
  <c r="D43" i="9" a="1"/>
  <c r="D29" i="9" a="1"/>
  <c r="C35" i="9" a="1"/>
  <c r="D12" i="9" a="1"/>
  <c r="D15" i="9" a="1"/>
  <c r="E46" i="9" a="1"/>
  <c r="E24" i="9" a="1"/>
  <c r="C52" i="9" a="1"/>
  <c r="AO23" i="9" a="1"/>
  <c r="E31" i="9" a="1"/>
  <c r="D35" i="9" a="1"/>
  <c r="D25" i="9" a="1"/>
  <c r="AN21" i="9" a="1"/>
  <c r="C9" i="9" a="1"/>
  <c r="D36" i="9" a="1"/>
  <c r="D46" i="9" a="1"/>
  <c r="E16" i="9" a="1"/>
  <c r="E38" i="9" a="1"/>
  <c r="D31" i="9" a="1"/>
  <c r="B15" i="9" a="1"/>
  <c r="E41" i="9" a="1"/>
  <c r="E28" i="9" a="1"/>
  <c r="D24" i="9" l="1"/>
  <c r="E31" i="9"/>
  <c r="E35" i="9"/>
  <c r="D28" i="9"/>
  <c r="D27" i="9"/>
  <c r="D17" i="9"/>
  <c r="C41" i="9"/>
  <c r="E42" i="9"/>
  <c r="C29" i="9"/>
  <c r="E25" i="9"/>
  <c r="E16" i="9"/>
  <c r="B26" i="9"/>
  <c r="D32" i="9"/>
  <c r="C42" i="9"/>
  <c r="B11" i="9"/>
  <c r="B12" i="9"/>
  <c r="B41" i="9"/>
  <c r="E49" i="9"/>
  <c r="C27" i="9"/>
  <c r="E34" i="9"/>
  <c r="D19" i="9"/>
  <c r="B39" i="9"/>
  <c r="B14" i="9"/>
  <c r="C21" i="9"/>
  <c r="B36" i="9"/>
  <c r="E21" i="9"/>
  <c r="B37" i="9"/>
  <c r="AO24" i="9"/>
  <c r="E48" i="9"/>
  <c r="B48" i="9"/>
  <c r="E41" i="9"/>
  <c r="E15" i="9"/>
  <c r="C9" i="9"/>
  <c r="E27" i="9"/>
  <c r="D46" i="9"/>
  <c r="E24" i="9"/>
  <c r="D22" i="9"/>
  <c r="B51" i="9"/>
  <c r="B45" i="9"/>
  <c r="B38" i="9"/>
  <c r="B16" i="9"/>
  <c r="B25" i="9"/>
  <c r="B24" i="9"/>
  <c r="C32" i="9"/>
  <c r="E50" i="9"/>
  <c r="E28" i="9"/>
  <c r="E18" i="9"/>
  <c r="C13" i="9"/>
  <c r="C16" i="9"/>
  <c r="F16" i="9" s="1"/>
  <c r="D38" i="9"/>
  <c r="C48" i="9"/>
  <c r="D9" i="9"/>
  <c r="C37" i="9"/>
  <c r="B29" i="9"/>
  <c r="C47" i="9"/>
  <c r="E51" i="9"/>
  <c r="B10" i="9"/>
  <c r="B49" i="9"/>
  <c r="B30" i="9"/>
  <c r="E43" i="9"/>
  <c r="C52" i="9"/>
  <c r="AN21" i="9"/>
  <c r="C25" i="9"/>
  <c r="E19" i="9"/>
  <c r="D14" i="9"/>
  <c r="B9" i="9"/>
  <c r="E30" i="9"/>
  <c r="C20" i="9"/>
  <c r="D34" i="9"/>
  <c r="C18" i="9"/>
  <c r="D36" i="9"/>
  <c r="E17" i="9"/>
  <c r="B15" i="9"/>
  <c r="E13" i="9"/>
  <c r="E22" i="9"/>
  <c r="D51" i="9"/>
  <c r="E36" i="9"/>
  <c r="H36" i="9" s="1"/>
  <c r="E14" i="9"/>
  <c r="D45" i="9"/>
  <c r="C49" i="9"/>
  <c r="B13" i="9"/>
  <c r="E46" i="9"/>
  <c r="D18" i="9"/>
  <c r="B46" i="9"/>
  <c r="C8" i="9"/>
  <c r="D52" i="9"/>
  <c r="B50" i="9"/>
  <c r="D25" i="9"/>
  <c r="B42" i="9"/>
  <c r="C23" i="9"/>
  <c r="C22" i="9"/>
  <c r="B27" i="9"/>
  <c r="B52" i="9"/>
  <c r="C36" i="9"/>
  <c r="E45" i="9"/>
  <c r="E37" i="9"/>
  <c r="B8" i="9"/>
  <c r="E38" i="9"/>
  <c r="K38" i="9" s="1"/>
  <c r="B44" i="9"/>
  <c r="E33" i="9"/>
  <c r="C40" i="9"/>
  <c r="E8" i="9"/>
  <c r="B43" i="9"/>
  <c r="B17" i="9"/>
  <c r="C10" i="9"/>
  <c r="F10" i="9" s="1"/>
  <c r="D23" i="9"/>
  <c r="D47" i="9"/>
  <c r="AO21" i="9"/>
  <c r="D37" i="9"/>
  <c r="I37" i="9" s="1"/>
  <c r="C11" i="9"/>
  <c r="D41" i="9"/>
  <c r="C51" i="9"/>
  <c r="D42" i="9"/>
  <c r="G42" i="9" s="1"/>
  <c r="C44" i="9"/>
  <c r="D11" i="9"/>
  <c r="D16" i="9"/>
  <c r="D15" i="9"/>
  <c r="G15" i="9" s="1"/>
  <c r="C26" i="9"/>
  <c r="E23" i="9"/>
  <c r="D12" i="9"/>
  <c r="G12" i="9" s="1"/>
  <c r="D10" i="9"/>
  <c r="I10" i="9" s="1"/>
  <c r="C45" i="9"/>
  <c r="E20" i="9"/>
  <c r="D39" i="9"/>
  <c r="D40" i="9"/>
  <c r="I40" i="9" s="1"/>
  <c r="E26" i="9"/>
  <c r="D21" i="9"/>
  <c r="D44" i="9"/>
  <c r="D30" i="9"/>
  <c r="E52" i="9"/>
  <c r="B20" i="9"/>
  <c r="C19" i="9"/>
  <c r="E44" i="9"/>
  <c r="D43" i="9"/>
  <c r="B34" i="9"/>
  <c r="D29" i="9"/>
  <c r="B19" i="9"/>
  <c r="C50" i="9"/>
  <c r="B23" i="9"/>
  <c r="B33" i="9"/>
  <c r="C35" i="9"/>
  <c r="C43" i="9"/>
  <c r="B40" i="9"/>
  <c r="E9" i="9"/>
  <c r="K9" i="9" s="1"/>
  <c r="D31" i="9"/>
  <c r="D26" i="9"/>
  <c r="I26" i="9" s="1"/>
  <c r="C28" i="9"/>
  <c r="E11" i="9"/>
  <c r="C46" i="9"/>
  <c r="E40" i="9"/>
  <c r="D35" i="9"/>
  <c r="B47" i="9"/>
  <c r="B28" i="9"/>
  <c r="AN22" i="9"/>
  <c r="AN24" i="9"/>
  <c r="E10" i="9"/>
  <c r="D50" i="9"/>
  <c r="K50" i="9" s="1"/>
  <c r="C33" i="9"/>
  <c r="C39" i="9"/>
  <c r="D20" i="9"/>
  <c r="D33" i="9"/>
  <c r="C30" i="9"/>
  <c r="C12" i="9"/>
  <c r="E32" i="9"/>
  <c r="J32" i="9" s="1"/>
  <c r="E29" i="9"/>
  <c r="J29" i="9" s="1"/>
  <c r="C31" i="9"/>
  <c r="D8" i="9"/>
  <c r="B35" i="9"/>
  <c r="C15" i="9"/>
  <c r="F15" i="9" s="1"/>
  <c r="C17" i="9"/>
  <c r="I17" i="9" s="1"/>
  <c r="C14" i="9"/>
  <c r="E39" i="9"/>
  <c r="D13" i="9"/>
  <c r="G13" i="9" s="1"/>
  <c r="B21" i="9"/>
  <c r="E47" i="9"/>
  <c r="B31" i="9"/>
  <c r="C34" i="9"/>
  <c r="I34" i="9" s="1"/>
  <c r="C24" i="9"/>
  <c r="B32" i="9"/>
  <c r="E12" i="9"/>
  <c r="H12" i="9" s="1"/>
  <c r="C38" i="9"/>
  <c r="B18" i="9"/>
  <c r="D49" i="9"/>
  <c r="D48" i="9"/>
  <c r="B22" i="9"/>
  <c r="G22" i="9" s="1"/>
  <c r="AO22" i="9"/>
  <c r="AO23" i="9"/>
  <c r="AN23" i="9"/>
  <c r="F52" i="9"/>
  <c r="K52" i="9"/>
  <c r="B5" i="5"/>
  <c r="P12" i="9" a="1"/>
  <c r="P33" i="9" a="1"/>
  <c r="M14" i="9" a="1"/>
  <c r="M22" i="9" a="1"/>
  <c r="P25" i="9" a="1"/>
  <c r="P13" i="9" a="1"/>
  <c r="M13" i="9" a="1"/>
  <c r="N24" i="9" a="1"/>
  <c r="M19" i="9" a="1"/>
  <c r="P15" i="9" a="1"/>
  <c r="O9" i="9" a="1"/>
  <c r="M23" i="9" a="1"/>
  <c r="M36" i="9" a="1"/>
  <c r="P20" i="9" a="1"/>
  <c r="M18" i="9" a="1"/>
  <c r="M9" i="9" a="1"/>
  <c r="P16" i="9" a="1"/>
  <c r="P52" i="9" a="1"/>
  <c r="M24" i="9" a="1"/>
  <c r="M51" i="9" a="1"/>
  <c r="P37" i="9" a="1"/>
  <c r="M47" i="9" a="1"/>
  <c r="M26" i="9" a="1"/>
  <c r="N49" i="9" a="1"/>
  <c r="P32" i="9" a="1"/>
  <c r="O50" i="9" a="1"/>
  <c r="M28" i="9" a="1"/>
  <c r="M25" i="9" a="1"/>
  <c r="N46" i="9" a="1"/>
  <c r="M39" i="9" a="1"/>
  <c r="P40" i="9" a="1"/>
  <c r="N9" i="9" a="1"/>
  <c r="M35" i="9" a="1"/>
  <c r="M34" i="9" a="1"/>
  <c r="M50" i="9" a="1"/>
  <c r="N42" i="9" a="1"/>
  <c r="P45" i="9" a="1"/>
  <c r="M33" i="9" a="1"/>
  <c r="M49" i="9" a="1"/>
  <c r="P50" i="9" a="1"/>
  <c r="N30" i="9" a="1"/>
  <c r="O17" i="9" a="1"/>
  <c r="I20" i="9" l="1"/>
  <c r="K46" i="9"/>
  <c r="F8" i="9"/>
  <c r="G19" i="9"/>
  <c r="K27" i="9"/>
  <c r="I24" i="9"/>
  <c r="J50" i="9"/>
  <c r="G10" i="9"/>
  <c r="I31" i="9"/>
  <c r="I30" i="9"/>
  <c r="J40" i="9"/>
  <c r="H52" i="9"/>
  <c r="I27" i="9"/>
  <c r="J8" i="9"/>
  <c r="F36" i="9"/>
  <c r="I35" i="9"/>
  <c r="H44" i="9"/>
  <c r="I33" i="9"/>
  <c r="K26" i="9"/>
  <c r="J44" i="9"/>
  <c r="I15" i="9"/>
  <c r="K48" i="9"/>
  <c r="H31" i="9"/>
  <c r="H39" i="9"/>
  <c r="F35" i="9"/>
  <c r="K10" i="9"/>
  <c r="J11" i="9"/>
  <c r="F33" i="9"/>
  <c r="I19" i="9"/>
  <c r="I44" i="9"/>
  <c r="G16" i="9"/>
  <c r="F51" i="9"/>
  <c r="F17" i="9"/>
  <c r="K33" i="9"/>
  <c r="K37" i="9"/>
  <c r="G25" i="9"/>
  <c r="H46" i="9"/>
  <c r="F49" i="9"/>
  <c r="G51" i="9"/>
  <c r="K17" i="9"/>
  <c r="H19" i="9"/>
  <c r="I9" i="9"/>
  <c r="I13" i="9"/>
  <c r="I32" i="9"/>
  <c r="K15" i="9"/>
  <c r="K34" i="9"/>
  <c r="H42" i="9"/>
  <c r="F41" i="9"/>
  <c r="I52" i="9"/>
  <c r="K14" i="9"/>
  <c r="F9" i="9"/>
  <c r="F29" i="9"/>
  <c r="H48" i="9"/>
  <c r="I23" i="9"/>
  <c r="J43" i="9"/>
  <c r="G28" i="9"/>
  <c r="I46" i="9"/>
  <c r="J46" i="9"/>
  <c r="J26" i="9"/>
  <c r="H8" i="9"/>
  <c r="H25" i="9"/>
  <c r="K13" i="9"/>
  <c r="I38" i="9"/>
  <c r="F42" i="9"/>
  <c r="I50" i="9"/>
  <c r="J36" i="9"/>
  <c r="K31" i="9"/>
  <c r="J19" i="9"/>
  <c r="F18" i="9"/>
  <c r="K43" i="9"/>
  <c r="K51" i="9"/>
  <c r="J10" i="9"/>
  <c r="G9" i="9"/>
  <c r="I43" i="9"/>
  <c r="H38" i="9"/>
  <c r="J13" i="9"/>
  <c r="K28" i="9"/>
  <c r="H21" i="9"/>
  <c r="H49" i="9"/>
  <c r="J31" i="9"/>
  <c r="F19" i="9"/>
  <c r="J17" i="9"/>
  <c r="G35" i="9"/>
  <c r="K40" i="9"/>
  <c r="I51" i="9"/>
  <c r="J38" i="9"/>
  <c r="J49" i="9"/>
  <c r="H13" i="9"/>
  <c r="I16" i="9"/>
  <c r="H28" i="9"/>
  <c r="G52" i="9"/>
  <c r="H15" i="9"/>
  <c r="G17" i="9"/>
  <c r="H10" i="9"/>
  <c r="K25" i="9"/>
  <c r="K32" i="9"/>
  <c r="K19" i="9"/>
  <c r="J34" i="9"/>
  <c r="J52" i="9"/>
  <c r="F12" i="9"/>
  <c r="F20" i="9"/>
  <c r="F43" i="9"/>
  <c r="F44" i="9"/>
  <c r="I45" i="9"/>
  <c r="F45" i="9"/>
  <c r="G20" i="9"/>
  <c r="I49" i="9"/>
  <c r="F46" i="9"/>
  <c r="I42" i="9"/>
  <c r="H29" i="9"/>
  <c r="K39" i="9"/>
  <c r="G46" i="9"/>
  <c r="J15" i="9"/>
  <c r="F47" i="9"/>
  <c r="G48" i="9"/>
  <c r="J9" i="9"/>
  <c r="J37" i="9"/>
  <c r="F13" i="9"/>
  <c r="G33" i="9"/>
  <c r="H9" i="9"/>
  <c r="G49" i="9"/>
  <c r="K49" i="9"/>
  <c r="G32" i="9"/>
  <c r="H32" i="9"/>
  <c r="H47" i="9"/>
  <c r="J47" i="9"/>
  <c r="F14" i="9"/>
  <c r="J14" i="9"/>
  <c r="I14" i="9"/>
  <c r="I8" i="9"/>
  <c r="K8" i="9"/>
  <c r="G8" i="9"/>
  <c r="F39" i="9"/>
  <c r="J39" i="9"/>
  <c r="F28" i="9"/>
  <c r="J28" i="9"/>
  <c r="F40" i="9"/>
  <c r="H40" i="9"/>
  <c r="G40" i="9"/>
  <c r="F23" i="9"/>
  <c r="G23" i="9"/>
  <c r="F34" i="9"/>
  <c r="G34" i="9"/>
  <c r="H34" i="9"/>
  <c r="G21" i="9"/>
  <c r="I21" i="9"/>
  <c r="K21" i="9"/>
  <c r="H20" i="9"/>
  <c r="J20" i="9"/>
  <c r="K20" i="9"/>
  <c r="H23" i="9"/>
  <c r="J23" i="9"/>
  <c r="K23" i="9"/>
  <c r="K11" i="9"/>
  <c r="I11" i="9"/>
  <c r="G41" i="9"/>
  <c r="I41" i="9"/>
  <c r="G47" i="9"/>
  <c r="I47" i="9"/>
  <c r="J45" i="9"/>
  <c r="H45" i="9"/>
  <c r="K45" i="9"/>
  <c r="F22" i="9"/>
  <c r="I22" i="9"/>
  <c r="F50" i="9"/>
  <c r="G50" i="9"/>
  <c r="H50" i="9"/>
  <c r="I18" i="9"/>
  <c r="G18" i="9"/>
  <c r="J22" i="9"/>
  <c r="H22" i="9"/>
  <c r="K22" i="9"/>
  <c r="K36" i="9"/>
  <c r="G36" i="9"/>
  <c r="I36" i="9"/>
  <c r="K30" i="9"/>
  <c r="J30" i="9"/>
  <c r="H30" i="9"/>
  <c r="F25" i="9"/>
  <c r="I25" i="9"/>
  <c r="J25" i="9"/>
  <c r="F30" i="9"/>
  <c r="G30" i="9"/>
  <c r="F48" i="9"/>
  <c r="J48" i="9"/>
  <c r="I48" i="9"/>
  <c r="K18" i="9"/>
  <c r="J18" i="9"/>
  <c r="H18" i="9"/>
  <c r="F24" i="9"/>
  <c r="H24" i="9"/>
  <c r="G24" i="9"/>
  <c r="K41" i="9"/>
  <c r="J41" i="9"/>
  <c r="H41" i="9"/>
  <c r="G37" i="9"/>
  <c r="F37" i="9"/>
  <c r="G14" i="9"/>
  <c r="H14" i="9"/>
  <c r="F27" i="9"/>
  <c r="J27" i="9"/>
  <c r="H11" i="9"/>
  <c r="F11" i="9"/>
  <c r="H16" i="9"/>
  <c r="K16" i="9"/>
  <c r="J16" i="9"/>
  <c r="K35" i="9"/>
  <c r="H35" i="9"/>
  <c r="G11" i="9"/>
  <c r="G45" i="9"/>
  <c r="G43" i="9"/>
  <c r="J35" i="9"/>
  <c r="K47" i="9"/>
  <c r="K12" i="9"/>
  <c r="J12" i="9"/>
  <c r="G31" i="9"/>
  <c r="F31" i="9"/>
  <c r="K29" i="9"/>
  <c r="I29" i="9"/>
  <c r="G29" i="9"/>
  <c r="K44" i="9"/>
  <c r="G44" i="9"/>
  <c r="I39" i="9"/>
  <c r="G39" i="9"/>
  <c r="I12" i="9"/>
  <c r="J33" i="9"/>
  <c r="H33" i="9"/>
  <c r="H37" i="9"/>
  <c r="H27" i="9"/>
  <c r="G27" i="9"/>
  <c r="H17" i="9"/>
  <c r="H43" i="9"/>
  <c r="J51" i="9"/>
  <c r="H51" i="9"/>
  <c r="F32" i="9"/>
  <c r="F38" i="9"/>
  <c r="G38" i="9"/>
  <c r="K24" i="9"/>
  <c r="J24" i="9"/>
  <c r="J21" i="9"/>
  <c r="F21" i="9"/>
  <c r="G26" i="9"/>
  <c r="F26" i="9"/>
  <c r="H26" i="9"/>
  <c r="K42" i="9"/>
  <c r="J42" i="9"/>
  <c r="I28" i="9"/>
  <c r="M49" i="9"/>
  <c r="M36" i="9"/>
  <c r="M47" i="9"/>
  <c r="N30" i="9"/>
  <c r="P37" i="9"/>
  <c r="P40" i="9"/>
  <c r="P20" i="9"/>
  <c r="P32" i="9"/>
  <c r="P52" i="9"/>
  <c r="M14" i="9"/>
  <c r="M51" i="9"/>
  <c r="M26" i="9"/>
  <c r="M22" i="9"/>
  <c r="M9" i="9"/>
  <c r="M25" i="9"/>
  <c r="M50" i="9"/>
  <c r="O9" i="9"/>
  <c r="N24" i="9"/>
  <c r="N49" i="9"/>
  <c r="N9" i="9"/>
  <c r="P16" i="9"/>
  <c r="P50" i="9"/>
  <c r="P12" i="9"/>
  <c r="P45" i="9"/>
  <c r="M23" i="9"/>
  <c r="M35" i="9"/>
  <c r="M18" i="9"/>
  <c r="M19" i="9"/>
  <c r="M28" i="9"/>
  <c r="M39" i="9"/>
  <c r="M34" i="9"/>
  <c r="N42" i="9"/>
  <c r="N46" i="9"/>
  <c r="P15" i="9"/>
  <c r="P13" i="9"/>
  <c r="P33" i="9"/>
  <c r="M24" i="9"/>
  <c r="M13" i="9"/>
  <c r="M33" i="9"/>
  <c r="O17" i="9"/>
  <c r="O50" i="9"/>
  <c r="P25" i="9"/>
  <c r="O47" i="9" a="1"/>
  <c r="O29" i="9" a="1"/>
  <c r="O28" i="9" a="1"/>
  <c r="O8" i="9" a="1"/>
  <c r="O34" i="9" a="1"/>
  <c r="O11" i="9" a="1"/>
  <c r="O52" i="9" a="1"/>
  <c r="O27" i="9" a="1"/>
  <c r="O27" i="9" l="1"/>
  <c r="O52" i="9"/>
  <c r="O11" i="9"/>
  <c r="O34" i="9"/>
  <c r="O8" i="9"/>
  <c r="O28" i="9"/>
  <c r="O29" i="9"/>
  <c r="O47" i="9"/>
  <c r="N50" i="9" a="1"/>
  <c r="N52" i="9" a="1"/>
  <c r="N21" i="9" a="1"/>
  <c r="N17" i="9" a="1"/>
  <c r="O16" i="9" a="1"/>
  <c r="B42" i="5" a="1"/>
  <c r="F68" i="4" a="1"/>
  <c r="E71" i="4" a="1"/>
  <c r="E49" i="4" a="1"/>
  <c r="J75" i="4" a="1"/>
  <c r="F30" i="4" a="1"/>
  <c r="G35" i="4" a="1"/>
  <c r="B49" i="5" a="1"/>
  <c r="D33" i="4" a="1"/>
  <c r="J49" i="4" a="1"/>
  <c r="O49" i="9" a="1"/>
  <c r="E61" i="4" a="1"/>
  <c r="D17" i="4" a="1"/>
  <c r="K28" i="4" a="1"/>
  <c r="G75" i="4" a="1"/>
  <c r="F66" i="4" a="1"/>
  <c r="N13" i="9" a="1"/>
  <c r="M17" i="9" a="1"/>
  <c r="N10" i="9" a="1"/>
  <c r="N32" i="9" a="1"/>
  <c r="D32" i="5" a="1"/>
  <c r="I70" i="4" a="1"/>
  <c r="B24" i="4" a="1"/>
  <c r="D23" i="5" a="1"/>
  <c r="I71" i="4" a="1"/>
  <c r="E50" i="5" a="1"/>
  <c r="H35" i="4" a="1"/>
  <c r="O51" i="9" a="1"/>
  <c r="B57" i="5" a="1"/>
  <c r="E13" i="4" a="1"/>
  <c r="H11" i="4" a="1"/>
  <c r="C42" i="4" a="1"/>
  <c r="B9" i="5" a="1"/>
  <c r="J64" i="4" a="1"/>
  <c r="D18" i="5" a="1"/>
  <c r="M29" i="9" a="1"/>
  <c r="N20" i="9" a="1"/>
  <c r="N33" i="9" a="1"/>
  <c r="M52" i="9" a="1"/>
  <c r="F72" i="4" a="1"/>
  <c r="O44" i="9" a="1"/>
  <c r="P49" i="9" a="1"/>
  <c r="D57" i="5" a="1"/>
  <c r="G48" i="4" a="1"/>
  <c r="D52" i="5" a="1"/>
  <c r="C15" i="5" a="1"/>
  <c r="P17" i="9" a="1"/>
  <c r="C25" i="4" a="1"/>
  <c r="D59" i="4" a="1"/>
  <c r="B61" i="5" a="1"/>
  <c r="K54" i="4" a="1"/>
  <c r="C51" i="4" a="1"/>
  <c r="BR19" i="4" a="1"/>
  <c r="C30" i="4" a="1"/>
  <c r="E63" i="5" a="1"/>
  <c r="I19" i="4" a="1"/>
  <c r="C43" i="5" a="1"/>
  <c r="D58" i="5" a="1"/>
  <c r="E60" i="5" a="1"/>
  <c r="K33" i="4" a="1"/>
  <c r="M31" i="9" a="1"/>
  <c r="N37" i="9" a="1"/>
  <c r="N31" i="9" a="1"/>
  <c r="N47" i="9" a="1"/>
  <c r="K23" i="4" a="1"/>
  <c r="C48" i="4" a="1"/>
  <c r="B44" i="4" a="1"/>
  <c r="C36" i="5" a="1"/>
  <c r="D55" i="5" a="1"/>
  <c r="H23" i="4" a="1"/>
  <c r="I42" i="4" a="1"/>
  <c r="P35" i="9" a="1"/>
  <c r="E51" i="5" a="1"/>
  <c r="K29" i="4" a="1"/>
  <c r="C30" i="5" a="1"/>
  <c r="H44" i="4" a="1"/>
  <c r="I40" i="4" a="1"/>
  <c r="J47" i="4" a="1"/>
  <c r="C69" i="5" a="1"/>
  <c r="G38" i="4" a="1"/>
  <c r="E34" i="5" a="1"/>
  <c r="I49" i="4" a="1"/>
  <c r="B24" i="5" a="1"/>
  <c r="B47" i="5" a="1"/>
  <c r="D51" i="5" a="1"/>
  <c r="J59" i="4" a="1"/>
  <c r="O22" i="9" a="1"/>
  <c r="J73" i="4" a="1"/>
  <c r="E34" i="4" a="1"/>
  <c r="K67" i="4" a="1"/>
  <c r="D75" i="4" a="1"/>
  <c r="B16" i="4" a="1"/>
  <c r="K44" i="4" a="1"/>
  <c r="C32" i="5" a="1"/>
  <c r="I65" i="4" a="1"/>
  <c r="B48" i="4" a="1"/>
  <c r="E70" i="5" a="1"/>
  <c r="B52" i="4" a="1"/>
  <c r="B60" i="5" a="1"/>
  <c r="E38" i="5" a="1"/>
  <c r="B59" i="4" a="1"/>
  <c r="O26" i="9" a="1"/>
  <c r="J11" i="4" a="1"/>
  <c r="D76" i="5" a="1"/>
  <c r="I26" i="4" a="1"/>
  <c r="E72" i="5" a="1"/>
  <c r="AO22" i="5" a="1"/>
  <c r="C54" i="4" a="1"/>
  <c r="E26" i="5" a="1"/>
  <c r="E38" i="4" a="1"/>
  <c r="K38" i="4" a="1"/>
  <c r="C28" i="5" a="1"/>
  <c r="H28" i="4" a="1"/>
  <c r="F65" i="4" a="1"/>
  <c r="F32" i="4" a="1"/>
  <c r="C25" i="5" a="1"/>
  <c r="D14" i="5" a="1"/>
  <c r="K19" i="4" a="1"/>
  <c r="H12" i="4" a="1"/>
  <c r="G56" i="4" a="1"/>
  <c r="D8" i="4" a="1"/>
  <c r="N38" i="9" a="1"/>
  <c r="M15" i="9" a="1"/>
  <c r="N19" i="9" a="1"/>
  <c r="N44" i="9" a="1"/>
  <c r="B48" i="5" a="1"/>
  <c r="K69" i="4" a="1"/>
  <c r="I69" i="4" a="1"/>
  <c r="E67" i="4" a="1"/>
  <c r="K61" i="4" a="1"/>
  <c r="H48" i="4" a="1"/>
  <c r="AN21" i="5" a="1"/>
  <c r="I38" i="4" a="1"/>
  <c r="B44" i="5" a="1"/>
  <c r="P19" i="9" a="1"/>
  <c r="C61" i="4" a="1"/>
  <c r="F21" i="4" a="1"/>
  <c r="J50" i="4" a="1"/>
  <c r="K46" i="4" a="1"/>
  <c r="E20" i="5" a="1"/>
  <c r="O13" i="9" a="1"/>
  <c r="B23" i="5" a="1"/>
  <c r="M16" i="9" a="1"/>
  <c r="M21" i="9" a="1"/>
  <c r="M41" i="9" a="1"/>
  <c r="N16" i="9" a="1"/>
  <c r="C76" i="4" a="1"/>
  <c r="B22" i="5" a="1"/>
  <c r="B41" i="4" a="1"/>
  <c r="C53" i="4" a="1"/>
  <c r="C14" i="4" a="1"/>
  <c r="C71" i="4" a="1"/>
  <c r="J51" i="4" a="1"/>
  <c r="C18" i="4" a="1"/>
  <c r="C67" i="4" a="1"/>
  <c r="G67" i="4" a="1"/>
  <c r="D59" i="5" a="1"/>
  <c r="J54" i="4" a="1"/>
  <c r="P38" i="9" a="1"/>
  <c r="I11" i="4" a="1"/>
  <c r="N34" i="9" a="1"/>
  <c r="N18" i="9" a="1"/>
  <c r="M38" i="9" a="1"/>
  <c r="M46" i="9" a="1"/>
  <c r="P22" i="9" a="1"/>
  <c r="F64" i="4" a="1"/>
  <c r="H69" i="4" a="1"/>
  <c r="J46" i="4" a="1"/>
  <c r="I43" i="4" a="1"/>
  <c r="I15" i="4" a="1"/>
  <c r="F53" i="4" a="1"/>
  <c r="C59" i="4" a="1"/>
  <c r="C66" i="4" a="1"/>
  <c r="I54" i="4" a="1"/>
  <c r="B19" i="5" a="1"/>
  <c r="K64" i="4" a="1"/>
  <c r="H61" i="4" a="1"/>
  <c r="E9" i="4" a="1"/>
  <c r="B57" i="4" a="1"/>
  <c r="E44" i="4" a="1"/>
  <c r="D51" i="4" a="1"/>
  <c r="O35" i="9" a="1"/>
  <c r="I24" i="4" a="1"/>
  <c r="O42" i="9" a="1"/>
  <c r="D36" i="5" a="1"/>
  <c r="O25" i="9" a="1"/>
  <c r="M30" i="9" a="1"/>
  <c r="N28" i="9" a="1"/>
  <c r="M42" i="9" a="1"/>
  <c r="N27" i="9" a="1"/>
  <c r="J74" i="4" a="1"/>
  <c r="C75" i="5" a="1"/>
  <c r="K42" i="4" a="1"/>
  <c r="G30" i="4" a="1"/>
  <c r="H32" i="4" a="1"/>
  <c r="D64" i="5" a="1"/>
  <c r="P28" i="9" a="1"/>
  <c r="K27" i="4" a="1"/>
  <c r="E43" i="4" a="1"/>
  <c r="D13" i="5" a="1"/>
  <c r="C8" i="5" a="1"/>
  <c r="J76" i="4" a="1"/>
  <c r="G33" i="4" a="1"/>
  <c r="E71" i="5" a="1"/>
  <c r="D28" i="5" a="1"/>
  <c r="C45" i="5" a="1"/>
  <c r="H33" i="4" a="1"/>
  <c r="E44" i="5" a="1"/>
  <c r="G63" i="4" a="1"/>
  <c r="D73" i="5" a="1"/>
  <c r="B64" i="5" a="1"/>
  <c r="I28" i="4" a="1"/>
  <c r="P24" i="9" a="1"/>
  <c r="J52" i="4" a="1"/>
  <c r="E63" i="4" a="1"/>
  <c r="I52" i="4" a="1"/>
  <c r="E18" i="5" a="1"/>
  <c r="C35" i="4" a="1"/>
  <c r="E35" i="5" a="1"/>
  <c r="D61" i="4" a="1"/>
  <c r="G9" i="4" a="1"/>
  <c r="I9" i="4" a="1"/>
  <c r="F75" i="4" a="1"/>
  <c r="C43" i="4" a="1"/>
  <c r="H8" i="4" a="1"/>
  <c r="D53" i="4" a="1"/>
  <c r="F10" i="4" a="1"/>
  <c r="H25" i="4" a="1"/>
  <c r="K72" i="4" a="1"/>
  <c r="P26" i="9" a="1"/>
  <c r="D64" i="4" a="1"/>
  <c r="P44" i="9" a="1"/>
  <c r="I39" i="4" a="1"/>
  <c r="E76" i="4" a="1"/>
  <c r="D71" i="4" a="1"/>
  <c r="H19" i="4" a="1"/>
  <c r="D54" i="4" a="1"/>
  <c r="E61" i="5" a="1"/>
  <c r="C75" i="4" a="1"/>
  <c r="G62" i="4" a="1"/>
  <c r="P42" i="9" a="1"/>
  <c r="P18" i="9" a="1"/>
  <c r="F76" i="4" a="1"/>
  <c r="E67" i="5" a="1"/>
  <c r="C67" i="5" a="1"/>
  <c r="J35" i="4" a="1"/>
  <c r="E73" i="5" a="1"/>
  <c r="E50" i="4" a="1"/>
  <c r="N26" i="9" a="1"/>
  <c r="N8" i="9" a="1"/>
  <c r="M8" i="9" a="1"/>
  <c r="N14" i="9" a="1"/>
  <c r="D22" i="4" a="1"/>
  <c r="D37" i="4" a="1"/>
  <c r="BR18" i="4" a="1"/>
  <c r="K47" i="4" a="1"/>
  <c r="G20" i="4" a="1"/>
  <c r="I72" i="4" a="1"/>
  <c r="C65" i="4" a="1"/>
  <c r="J61" i="4" a="1"/>
  <c r="E36" i="4" a="1"/>
  <c r="E73" i="4" a="1"/>
  <c r="B51" i="4" a="1"/>
  <c r="P39" i="9" a="1"/>
  <c r="BW24" i="6" a="1"/>
  <c r="B76" i="5" a="1"/>
  <c r="I27" i="4" a="1"/>
  <c r="D19" i="5" a="1"/>
  <c r="G27" i="4" a="1"/>
  <c r="M12" i="9" a="1"/>
  <c r="N39" i="9" a="1"/>
  <c r="N51" i="9" a="1"/>
  <c r="N11" i="9" a="1"/>
  <c r="E22" i="5" a="1"/>
  <c r="G42" i="4" a="1"/>
  <c r="B16" i="5" a="1"/>
  <c r="B65" i="4" a="1"/>
  <c r="H39" i="4" a="1"/>
  <c r="I33" i="4" a="1"/>
  <c r="D38" i="4" a="1"/>
  <c r="B30" i="4" a="1"/>
  <c r="G37" i="4" a="1"/>
  <c r="B34" i="4" a="1"/>
  <c r="B62" i="4" a="1"/>
  <c r="C55" i="4" a="1"/>
  <c r="I76" i="4" a="1"/>
  <c r="C52" i="5" a="1"/>
  <c r="M20" i="9" a="1"/>
  <c r="M48" i="9" a="1"/>
  <c r="M27" i="9" a="1"/>
  <c r="M44" i="9" a="1"/>
  <c r="B12" i="4" a="1"/>
  <c r="E64" i="5" a="1"/>
  <c r="F44" i="4" a="1"/>
  <c r="D63" i="4" a="1"/>
  <c r="E54" i="5" a="1"/>
  <c r="J29" i="4" a="1"/>
  <c r="F50" i="4" a="1"/>
  <c r="O40" i="9" a="1"/>
  <c r="O39" i="9" a="1"/>
  <c r="B33" i="5" a="1"/>
  <c r="G28" i="4" a="1"/>
  <c r="G54" i="4" a="1"/>
  <c r="B60" i="4" a="1"/>
  <c r="B40" i="5" a="1"/>
  <c r="I12" i="4" a="1"/>
  <c r="J19" i="4" a="1"/>
  <c r="F33" i="4" a="1"/>
  <c r="D20" i="4" a="1"/>
  <c r="F29" i="4" a="1"/>
  <c r="G8" i="4" a="1"/>
  <c r="BR16" i="4" a="1"/>
  <c r="C26" i="5" a="1"/>
  <c r="N40" i="9" a="1"/>
  <c r="M32" i="9" a="1"/>
  <c r="N41" i="9" a="1"/>
  <c r="M37" i="9" a="1"/>
  <c r="B9" i="4" a="1"/>
  <c r="O14" i="9" a="1"/>
  <c r="D55" i="4" a="1"/>
  <c r="H59" i="4" a="1"/>
  <c r="E40" i="4" a="1"/>
  <c r="G44" i="4" a="1"/>
  <c r="I68" i="4" a="1"/>
  <c r="H72" i="4" a="1"/>
  <c r="G14" i="4" a="1"/>
  <c r="C19" i="5" a="1"/>
  <c r="E21" i="4" a="1"/>
  <c r="E66" i="4" a="1"/>
  <c r="I23" i="4" a="1"/>
  <c r="J20" i="4" a="1"/>
  <c r="C58" i="4" a="1"/>
  <c r="E24" i="4" a="1"/>
  <c r="C53" i="5" a="1"/>
  <c r="H31" i="4" a="1"/>
  <c r="F54" i="4" a="1"/>
  <c r="C46" i="5" a="1"/>
  <c r="H53" i="4" a="1"/>
  <c r="B33" i="4" a="1"/>
  <c r="O21" i="9" a="1"/>
  <c r="G26" i="4" a="1"/>
  <c r="B36" i="5" a="1"/>
  <c r="G16" i="4" a="1"/>
  <c r="P47" i="9" a="1"/>
  <c r="F52" i="4" a="1"/>
  <c r="B36" i="4" a="1"/>
  <c r="D47" i="5" a="1"/>
  <c r="B30" i="5" a="1"/>
  <c r="H21" i="4" a="1"/>
  <c r="C22" i="4" a="1"/>
  <c r="J14" i="4" a="1"/>
  <c r="C10" i="4" a="1"/>
  <c r="I62" i="4" a="1"/>
  <c r="D67" i="4" a="1"/>
  <c r="C37" i="5" a="1"/>
  <c r="H76" i="4" a="1"/>
  <c r="F57" i="4" a="1"/>
  <c r="H71" i="4" a="1"/>
  <c r="D69" i="4" a="1"/>
  <c r="E47" i="5" a="1"/>
  <c r="G39" i="4" a="1"/>
  <c r="B35" i="4" a="1"/>
  <c r="D14" i="4" a="1"/>
  <c r="D33" i="5" a="1"/>
  <c r="D41" i="4" a="1"/>
  <c r="D15" i="5" a="1"/>
  <c r="N15" i="9" a="1"/>
  <c r="P27" i="9" a="1"/>
  <c r="F71" i="4" a="1"/>
  <c r="H22" i="4" a="1"/>
  <c r="P48" i="9" a="1"/>
  <c r="N36" i="9" a="1"/>
  <c r="C73" i="4" a="1"/>
  <c r="H60" i="4" a="1"/>
  <c r="D50" i="4" a="1"/>
  <c r="M45" i="9" a="1"/>
  <c r="C61" i="5" a="1"/>
  <c r="J36" i="4" a="1"/>
  <c r="E14" i="5" a="1"/>
  <c r="H63" i="4" a="1"/>
  <c r="AO21" i="5" a="1"/>
  <c r="G15" i="4" a="1"/>
  <c r="M11" i="9" a="1"/>
  <c r="D72" i="4" a="1"/>
  <c r="G74" i="4" a="1"/>
  <c r="B8" i="4" a="1"/>
  <c r="O24" i="9" a="1"/>
  <c r="C72" i="4" a="1"/>
  <c r="K48" i="4" a="1"/>
  <c r="K66" i="4" a="1"/>
  <c r="C14" i="5" a="1"/>
  <c r="F20" i="4" a="1"/>
  <c r="B70" i="4" a="1"/>
  <c r="J10" i="4" a="1"/>
  <c r="J21" i="4" a="1"/>
  <c r="D12" i="5" a="1"/>
  <c r="D38" i="5" a="1"/>
  <c r="C70" i="5" a="1"/>
  <c r="P8" i="9" a="1"/>
  <c r="B67" i="5" a="1"/>
  <c r="E32" i="5" a="1"/>
  <c r="E10" i="4" a="1"/>
  <c r="K56" i="4" a="1"/>
  <c r="E8" i="5" a="1"/>
  <c r="B32" i="4" a="1"/>
  <c r="O19" i="9" a="1"/>
  <c r="P31" i="9" a="1"/>
  <c r="K60" i="4" a="1"/>
  <c r="D25" i="5" a="1"/>
  <c r="F11" i="4" a="1"/>
  <c r="D32" i="4" a="1"/>
  <c r="E58" i="4" a="1"/>
  <c r="E70" i="4" a="1"/>
  <c r="B47" i="4" a="1"/>
  <c r="I31" i="4" a="1"/>
  <c r="C27" i="4" a="1"/>
  <c r="C57" i="5" a="1"/>
  <c r="D46" i="4" a="1"/>
  <c r="B72" i="5" a="1"/>
  <c r="E69" i="4" a="1"/>
  <c r="E37" i="5" a="1"/>
  <c r="E76" i="5" a="1"/>
  <c r="J56" i="4" a="1"/>
  <c r="F25" i="4" a="1"/>
  <c r="I45" i="4" a="1"/>
  <c r="F74" i="4" a="1"/>
  <c r="E25" i="4" a="1"/>
  <c r="C11" i="5" a="1"/>
  <c r="C11" i="4" a="1"/>
  <c r="D16" i="5" a="1"/>
  <c r="K11" i="4" a="1"/>
  <c r="BW25" i="6" a="1"/>
  <c r="C23" i="5" a="1"/>
  <c r="I51" i="4" a="1"/>
  <c r="G18" i="4" a="1"/>
  <c r="D24" i="5" a="1"/>
  <c r="C28" i="4" a="1"/>
  <c r="B69" i="5" a="1"/>
  <c r="B66" i="5" a="1"/>
  <c r="E49" i="5" a="1"/>
  <c r="J70" i="4" a="1"/>
  <c r="C24" i="5" a="1"/>
  <c r="D49" i="5" a="1"/>
  <c r="J44" i="4" a="1"/>
  <c r="I44" i="4" a="1"/>
  <c r="D27" i="4" a="1"/>
  <c r="E59" i="4" a="1"/>
  <c r="E19" i="5" a="1"/>
  <c r="I37" i="4" a="1"/>
  <c r="G66" i="4" a="1"/>
  <c r="G34" i="4" a="1"/>
  <c r="D46" i="5" a="1"/>
  <c r="G61" i="4" a="1"/>
  <c r="D74" i="4" a="1"/>
  <c r="B74" i="4" a="1"/>
  <c r="B41" i="5" a="1"/>
  <c r="B46" i="4" a="1"/>
  <c r="D72" i="5" a="1"/>
  <c r="B39" i="5" a="1"/>
  <c r="K34" i="4" a="1"/>
  <c r="O45" i="9" a="1"/>
  <c r="D74" i="5" a="1"/>
  <c r="J30" i="4" a="1"/>
  <c r="H43" i="4" a="1"/>
  <c r="F69" i="4" a="1"/>
  <c r="H46" i="4" a="1"/>
  <c r="O20" i="9" a="1"/>
  <c r="I30" i="4" a="1"/>
  <c r="O43" i="9" a="1"/>
  <c r="C68" i="4" a="1"/>
  <c r="K74" i="4" a="1"/>
  <c r="G71" i="4" a="1"/>
  <c r="C42" i="5" a="1"/>
  <c r="H64" i="4" a="1"/>
  <c r="D36" i="4" a="1"/>
  <c r="C63" i="5" a="1"/>
  <c r="B40" i="4" a="1"/>
  <c r="F56" i="4" a="1"/>
  <c r="I50" i="4" a="1"/>
  <c r="E46" i="4" a="1"/>
  <c r="F34" i="4" a="1"/>
  <c r="B73" i="4" a="1"/>
  <c r="I34" i="4" a="1"/>
  <c r="C74" i="4" a="1"/>
  <c r="AO23" i="5" a="1"/>
  <c r="H47" i="4" a="1"/>
  <c r="BW23" i="6" a="1"/>
  <c r="F22" i="4" a="1"/>
  <c r="D44" i="5" a="1"/>
  <c r="N29" i="9" a="1"/>
  <c r="D30" i="4" a="1"/>
  <c r="J8" i="4" a="1"/>
  <c r="D15" i="4" a="1"/>
  <c r="B63" i="4" a="1"/>
  <c r="N12" i="9" a="1"/>
  <c r="O36" i="9" a="1"/>
  <c r="D76" i="4" a="1"/>
  <c r="H49" i="4" a="1"/>
  <c r="O38" i="9" a="1"/>
  <c r="N23" i="9" a="1"/>
  <c r="B20" i="4" a="1"/>
  <c r="K49" i="4" a="1"/>
  <c r="I21" i="4" a="1"/>
  <c r="B8" i="5" a="1"/>
  <c r="B72" i="4" a="1"/>
  <c r="N25" i="9" a="1"/>
  <c r="B21" i="4" a="1"/>
  <c r="D62" i="5" a="1"/>
  <c r="E56" i="4" a="1"/>
  <c r="G23" i="4" a="1"/>
  <c r="B59" i="5" a="1"/>
  <c r="P29" i="9" a="1"/>
  <c r="H51" i="4" a="1"/>
  <c r="C18" i="5" a="1"/>
  <c r="D53" i="5" a="1"/>
  <c r="B68" i="5" a="1"/>
  <c r="D56" i="4" a="1"/>
  <c r="B66" i="4" a="1"/>
  <c r="B20" i="5" a="1"/>
  <c r="C40" i="5" a="1"/>
  <c r="E31" i="4" a="1"/>
  <c r="C71" i="5" a="1"/>
  <c r="B18" i="4" a="1"/>
  <c r="E24" i="5" a="1"/>
  <c r="G24" i="4" a="1"/>
  <c r="D13" i="4" a="1"/>
  <c r="J41" i="4" a="1"/>
  <c r="J26" i="4" a="1"/>
  <c r="B29" i="4" a="1"/>
  <c r="AN23" i="5" a="1"/>
  <c r="E28" i="5" a="1"/>
  <c r="H41" i="4" a="1"/>
  <c r="G57" i="4" a="1"/>
  <c r="E57" i="4" a="1"/>
  <c r="E46" i="5" a="1"/>
  <c r="K14" i="4" a="1"/>
  <c r="O31" i="9" a="1"/>
  <c r="E13" i="5" a="1"/>
  <c r="K76" i="4" a="1"/>
  <c r="E15" i="5" a="1"/>
  <c r="K39" i="4" a="1"/>
  <c r="I53" i="4" a="1"/>
  <c r="B54" i="5" a="1"/>
  <c r="B39" i="4" a="1"/>
  <c r="E31" i="5" a="1"/>
  <c r="B53" i="4" a="1"/>
  <c r="J45" i="4" a="1"/>
  <c r="B42" i="4" a="1"/>
  <c r="D39" i="4" a="1"/>
  <c r="B11" i="5" a="1"/>
  <c r="B68" i="4" a="1"/>
  <c r="BW22" i="6" a="1"/>
  <c r="F19" i="4" a="1"/>
  <c r="I22" i="4" a="1"/>
  <c r="D21" i="4" a="1"/>
  <c r="B19" i="4" a="1"/>
  <c r="D21" i="5" a="1"/>
  <c r="E53" i="4" a="1"/>
  <c r="B13" i="4" a="1"/>
  <c r="P21" i="9" a="1"/>
  <c r="B64" i="4" a="1"/>
  <c r="K45" i="4" a="1"/>
  <c r="F62" i="4" a="1"/>
  <c r="E54" i="4" a="1"/>
  <c r="E53" i="5" a="1"/>
  <c r="K15" i="4" a="1"/>
  <c r="E18" i="4" a="1"/>
  <c r="C55" i="5" a="1"/>
  <c r="B73" i="5" a="1"/>
  <c r="K59" i="4" a="1"/>
  <c r="J58" i="4" a="1"/>
  <c r="B29" i="5" a="1"/>
  <c r="E12" i="4" a="1"/>
  <c r="B34" i="5" a="1"/>
  <c r="E48" i="5" a="1"/>
  <c r="E62" i="4" a="1"/>
  <c r="C64" i="5" a="1"/>
  <c r="H67" i="4" a="1"/>
  <c r="G46" i="4" a="1"/>
  <c r="B50" i="4" a="1"/>
  <c r="K51" i="4" a="1"/>
  <c r="E17" i="5" a="1"/>
  <c r="E9" i="5" a="1"/>
  <c r="G76" i="4" a="1"/>
  <c r="P36" i="9" a="1"/>
  <c r="E36" i="5" a="1"/>
  <c r="F40" i="4" a="1"/>
  <c r="C60" i="4" a="1"/>
  <c r="H13" i="4" a="1"/>
  <c r="C65" i="5" a="1"/>
  <c r="G50" i="4" a="1"/>
  <c r="AN22" i="5" a="1"/>
  <c r="G58" i="4" a="1"/>
  <c r="C31" i="5" a="1"/>
  <c r="B54" i="4" a="1"/>
  <c r="F61" i="4" a="1"/>
  <c r="D56" i="5" a="1"/>
  <c r="C63" i="4" a="1"/>
  <c r="F58" i="4" a="1"/>
  <c r="O18" i="9" a="1"/>
  <c r="E65" i="5" a="1"/>
  <c r="I56" i="4" a="1"/>
  <c r="J67" i="4" a="1"/>
  <c r="H74" i="4" a="1"/>
  <c r="I48" i="4" a="1"/>
  <c r="E22" i="4" a="1"/>
  <c r="C32" i="4" a="1"/>
  <c r="C44" i="5" a="1"/>
  <c r="B53" i="5" a="1"/>
  <c r="C62" i="4" a="1"/>
  <c r="C21" i="5" a="1"/>
  <c r="H29" i="4" a="1"/>
  <c r="I36" i="4" a="1"/>
  <c r="H73" i="4" a="1"/>
  <c r="B25" i="4" a="1"/>
  <c r="E27" i="5" a="1"/>
  <c r="N48" i="9" a="1"/>
  <c r="H36" i="4" a="1"/>
  <c r="D39" i="5" a="1"/>
  <c r="D60" i="4" a="1"/>
  <c r="E51" i="4" a="1"/>
  <c r="N45" i="9" a="1"/>
  <c r="P51" i="9" a="1"/>
  <c r="D47" i="4" a="1"/>
  <c r="J25" i="4" a="1"/>
  <c r="G69" i="4" a="1"/>
  <c r="N43" i="9" a="1"/>
  <c r="C23" i="4" a="1"/>
  <c r="H17" i="4" a="1"/>
  <c r="G17" i="4" a="1"/>
  <c r="B10" i="5" a="1"/>
  <c r="O23" i="9" a="1"/>
  <c r="N35" i="9" a="1"/>
  <c r="F24" i="4" a="1"/>
  <c r="J34" i="4" a="1"/>
  <c r="O46" i="9" a="1"/>
  <c r="G55" i="4" a="1"/>
  <c r="J28" i="4" a="1"/>
  <c r="C12" i="5" a="1"/>
  <c r="F59" i="4" a="1"/>
  <c r="J13" i="4" a="1"/>
  <c r="E12" i="5" a="1"/>
  <c r="B75" i="4" a="1"/>
  <c r="C22" i="5" a="1"/>
  <c r="D30" i="5" a="1"/>
  <c r="K17" i="4" a="1"/>
  <c r="F18" i="4" a="1"/>
  <c r="E15" i="4" a="1"/>
  <c r="K9" i="4" a="1"/>
  <c r="B69" i="4" a="1"/>
  <c r="F26" i="4" a="1"/>
  <c r="D22" i="5" a="1"/>
  <c r="H66" i="4" a="1"/>
  <c r="D50" i="5" a="1"/>
  <c r="B31" i="4" a="1"/>
  <c r="P41" i="9" a="1"/>
  <c r="E55" i="5" a="1"/>
  <c r="C10" i="5" a="1"/>
  <c r="B51" i="5" a="1"/>
  <c r="F45" i="4" a="1"/>
  <c r="G45" i="4" a="1"/>
  <c r="G41" i="4" a="1"/>
  <c r="F42" i="4" a="1"/>
  <c r="I35" i="4" a="1"/>
  <c r="K37" i="4" a="1"/>
  <c r="F23" i="4" a="1"/>
  <c r="C69" i="4" a="1"/>
  <c r="C8" i="4" a="1"/>
  <c r="E57" i="5" a="1"/>
  <c r="D24" i="4" a="1"/>
  <c r="D10" i="4" a="1"/>
  <c r="J39" i="4" a="1"/>
  <c r="E8" i="4" a="1"/>
  <c r="J18" i="4" a="1"/>
  <c r="D68" i="5" a="1"/>
  <c r="D42" i="4" a="1"/>
  <c r="J63" i="4" a="1"/>
  <c r="I17" i="4" a="1"/>
  <c r="B61" i="4" a="1"/>
  <c r="D66" i="4" a="1"/>
  <c r="G32" i="4" a="1"/>
  <c r="B67" i="4" a="1"/>
  <c r="E74" i="5" a="1"/>
  <c r="B26" i="4" a="1"/>
  <c r="I47" i="4" a="1"/>
  <c r="B17" i="5" a="1"/>
  <c r="H45" i="4" a="1"/>
  <c r="H54" i="4" a="1"/>
  <c r="C20" i="5" a="1"/>
  <c r="BR17" i="4" a="1"/>
  <c r="G49" i="4" a="1"/>
  <c r="I75" i="4" a="1"/>
  <c r="K53" i="4" a="1"/>
  <c r="C16" i="5" a="1"/>
  <c r="C15" i="4" a="1"/>
  <c r="D48" i="4" a="1"/>
  <c r="B50" i="5" a="1"/>
  <c r="C50" i="4" a="1"/>
  <c r="H75" i="4" a="1"/>
  <c r="H65" i="4" a="1"/>
  <c r="D35" i="4" a="1"/>
  <c r="O15" i="9" a="1"/>
  <c r="G11" i="4" a="1"/>
  <c r="J68" i="4" a="1"/>
  <c r="F16" i="4" a="1"/>
  <c r="F17" i="4" a="1"/>
  <c r="K71" i="4" a="1"/>
  <c r="C13" i="5" a="1"/>
  <c r="E40" i="5" a="1"/>
  <c r="E11" i="4" a="1"/>
  <c r="J53" i="4" a="1"/>
  <c r="C29" i="4" a="1"/>
  <c r="B74" i="5" a="1"/>
  <c r="B31" i="5" a="1"/>
  <c r="E65" i="4" a="1"/>
  <c r="G29" i="4" a="1"/>
  <c r="K65" i="4" a="1"/>
  <c r="F37" i="4" a="1"/>
  <c r="C17" i="4" a="1"/>
  <c r="I67" i="4" a="1"/>
  <c r="J33" i="4" a="1"/>
  <c r="C68" i="5" a="1"/>
  <c r="D49" i="4" a="1"/>
  <c r="B14" i="5" a="1"/>
  <c r="F39" i="4" a="1"/>
  <c r="I57" i="4" a="1"/>
  <c r="H14" i="4" a="1"/>
  <c r="J71" i="4" a="1"/>
  <c r="D65" i="4" a="1"/>
  <c r="P11" i="9" a="1"/>
  <c r="I25" i="4" a="1"/>
  <c r="H26" i="4" a="1"/>
  <c r="C49" i="5" a="1"/>
  <c r="B58" i="5" a="1"/>
  <c r="G10" i="4" a="1"/>
  <c r="F48" i="4" a="1"/>
  <c r="H20" i="4" a="1"/>
  <c r="B56" i="5" a="1"/>
  <c r="J9" i="4" a="1"/>
  <c r="P46" i="9" a="1"/>
  <c r="C20" i="4" a="1"/>
  <c r="C72" i="5" a="1"/>
  <c r="C39" i="5" a="1"/>
  <c r="K35" i="4" a="1"/>
  <c r="E58" i="5" a="1"/>
  <c r="M40" i="9" a="1"/>
  <c r="D34" i="4" a="1"/>
  <c r="E47" i="4" a="1"/>
  <c r="B58" i="4" a="1"/>
  <c r="G13" i="4" a="1"/>
  <c r="H70" i="4" a="1"/>
  <c r="F12" i="4" a="1"/>
  <c r="K26" i="4" a="1"/>
  <c r="D12" i="4" a="1"/>
  <c r="E30" i="5" a="1"/>
  <c r="E25" i="5" a="1"/>
  <c r="D71" i="5" a="1"/>
  <c r="E72" i="4" a="1"/>
  <c r="E23" i="4" a="1"/>
  <c r="F36" i="4" a="1"/>
  <c r="C33" i="5" a="1"/>
  <c r="F14" i="4" a="1"/>
  <c r="E75" i="4" a="1"/>
  <c r="C41" i="5" a="1"/>
  <c r="D9" i="4" a="1"/>
  <c r="F27" i="4" a="1"/>
  <c r="C34" i="4" a="1"/>
  <c r="G22" i="4" a="1"/>
  <c r="B14" i="4" a="1"/>
  <c r="E14" i="4" a="1"/>
  <c r="H50" i="4" a="1"/>
  <c r="J38" i="4" a="1"/>
  <c r="I20" i="4" a="1"/>
  <c r="K16" i="4" a="1"/>
  <c r="O12" i="9" a="1"/>
  <c r="B52" i="5" a="1"/>
  <c r="E66" i="5" a="1"/>
  <c r="B35" i="5" a="1"/>
  <c r="O37" i="9" a="1"/>
  <c r="J60" i="4" a="1"/>
  <c r="I73" i="4" a="1"/>
  <c r="E23" i="5" a="1"/>
  <c r="E74" i="4" a="1"/>
  <c r="C49" i="4" a="1"/>
  <c r="D54" i="5" a="1"/>
  <c r="I58" i="4" a="1"/>
  <c r="D70" i="5" a="1"/>
  <c r="K8" i="4" a="1"/>
  <c r="G68" i="4" a="1"/>
  <c r="B71" i="5" a="1"/>
  <c r="E52" i="5" a="1"/>
  <c r="E68" i="5" a="1"/>
  <c r="C24" i="4" a="1"/>
  <c r="G43" i="4" a="1"/>
  <c r="D68" i="4" a="1"/>
  <c r="I46" i="4" a="1"/>
  <c r="D18" i="4" a="1"/>
  <c r="K52" i="4" a="1"/>
  <c r="E16" i="4" a="1"/>
  <c r="C12" i="4" a="1"/>
  <c r="E28" i="4" a="1"/>
  <c r="B70" i="5" a="1"/>
  <c r="G51" i="4" a="1"/>
  <c r="E45" i="4" a="1"/>
  <c r="H52" i="4" a="1"/>
  <c r="F70" i="4" a="1"/>
  <c r="K25" i="4" a="1"/>
  <c r="D43" i="4" a="1"/>
  <c r="G19" i="4" a="1"/>
  <c r="C29" i="5" a="1"/>
  <c r="K32" i="4" a="1"/>
  <c r="K40" i="4" a="1"/>
  <c r="I10" i="4" a="1"/>
  <c r="J31" i="4" a="1"/>
  <c r="B56" i="4" a="1"/>
  <c r="E42" i="5" a="1"/>
  <c r="K58" i="4" a="1"/>
  <c r="I64" i="4" a="1"/>
  <c r="K12" i="4" a="1"/>
  <c r="C70" i="4" a="1"/>
  <c r="B13" i="5" a="1"/>
  <c r="D42" i="5" a="1"/>
  <c r="B28" i="5" a="1"/>
  <c r="D27" i="5" a="1"/>
  <c r="F15" i="4" a="1"/>
  <c r="D9" i="5" a="1"/>
  <c r="D73" i="4" a="1"/>
  <c r="K30" i="4" a="1"/>
  <c r="E29" i="5" a="1"/>
  <c r="C60" i="5" a="1"/>
  <c r="B10" i="4" a="1"/>
  <c r="C57" i="4" a="1"/>
  <c r="C37" i="4" a="1"/>
  <c r="I32" i="4" a="1"/>
  <c r="F60" i="4" a="1"/>
  <c r="H38" i="4" a="1"/>
  <c r="E21" i="5" a="1"/>
  <c r="D60" i="5" a="1"/>
  <c r="C35" i="5" a="1"/>
  <c r="K13" i="4" a="1"/>
  <c r="D62" i="4" a="1"/>
  <c r="B32" i="5" a="1"/>
  <c r="C21" i="4" a="1"/>
  <c r="J22" i="4" a="1"/>
  <c r="B45" i="4" a="1"/>
  <c r="K18" i="4" a="1"/>
  <c r="D75" i="5" a="1"/>
  <c r="C56" i="5" a="1"/>
  <c r="H34" i="4" a="1"/>
  <c r="F31" i="4" a="1"/>
  <c r="G53" i="4" a="1"/>
  <c r="D70" i="4" a="1"/>
  <c r="C45" i="4" a="1"/>
  <c r="P23" i="9" a="1"/>
  <c r="G72" i="4" a="1"/>
  <c r="K73" i="4" a="1"/>
  <c r="B37" i="4" a="1"/>
  <c r="E20" i="4" a="1"/>
  <c r="J15" i="4" a="1"/>
  <c r="H57" i="4" a="1"/>
  <c r="H40" i="4" a="1"/>
  <c r="G31" i="4" a="1"/>
  <c r="C33" i="4" a="1"/>
  <c r="J23" i="4" a="1"/>
  <c r="D58" i="4" a="1"/>
  <c r="B45" i="5" a="1"/>
  <c r="D57" i="4" a="1"/>
  <c r="H16" i="4" a="1"/>
  <c r="D67" i="5" a="1"/>
  <c r="I14" i="4" a="1"/>
  <c r="C52" i="4" a="1"/>
  <c r="C38" i="5" a="1"/>
  <c r="J17" i="4" a="1"/>
  <c r="J69" i="4" a="1"/>
  <c r="AN24" i="5" a="1"/>
  <c r="E41" i="4" a="1"/>
  <c r="B43" i="5" a="1"/>
  <c r="E62" i="5" a="1"/>
  <c r="K21" i="4" a="1"/>
  <c r="O32" i="9" a="1"/>
  <c r="D35" i="5" a="1"/>
  <c r="D37" i="5" a="1"/>
  <c r="C17" i="5" a="1"/>
  <c r="E43" i="5" a="1"/>
  <c r="K50" i="4" a="1"/>
  <c r="D26" i="5" a="1"/>
  <c r="C58" i="5" a="1"/>
  <c r="D23" i="4" a="1"/>
  <c r="K31" i="4" a="1"/>
  <c r="E16" i="5" a="1"/>
  <c r="C54" i="5" a="1"/>
  <c r="C64" i="4" a="1"/>
  <c r="E52" i="4" a="1"/>
  <c r="C31" i="4" a="1"/>
  <c r="J66" i="4" a="1"/>
  <c r="K24" i="4" a="1"/>
  <c r="K62" i="4" a="1"/>
  <c r="C74" i="5" a="1"/>
  <c r="G36" i="4" a="1"/>
  <c r="O48" i="9" a="1"/>
  <c r="E64" i="4" a="1"/>
  <c r="E11" i="5" a="1"/>
  <c r="C59" i="5" a="1"/>
  <c r="K75" i="4" a="1"/>
  <c r="I8" i="4" a="1"/>
  <c r="G73" i="4" a="1"/>
  <c r="G64" i="4" a="1"/>
  <c r="B38" i="4" a="1"/>
  <c r="G70" i="4" a="1"/>
  <c r="B46" i="5" a="1"/>
  <c r="E39" i="4" a="1"/>
  <c r="H42" i="4" a="1"/>
  <c r="C48" i="5" a="1"/>
  <c r="C27" i="5" a="1"/>
  <c r="J62" i="4" a="1"/>
  <c r="B75" i="5" a="1"/>
  <c r="C47" i="4" a="1"/>
  <c r="F38" i="4" a="1"/>
  <c r="D45" i="5" a="1"/>
  <c r="P14" i="9" a="1"/>
  <c r="D19" i="4" a="1"/>
  <c r="D11" i="4" a="1"/>
  <c r="K20" i="4" a="1"/>
  <c r="D29" i="5" a="1"/>
  <c r="J42" i="4" a="1"/>
  <c r="E33" i="4" a="1"/>
  <c r="H58" i="4" a="1"/>
  <c r="F51" i="4" a="1"/>
  <c r="K57" i="4" a="1"/>
  <c r="J24" i="4" a="1"/>
  <c r="E39" i="5" a="1"/>
  <c r="J48" i="4" a="1"/>
  <c r="I55" i="4" a="1"/>
  <c r="E56" i="5" a="1"/>
  <c r="H15" i="4" a="1"/>
  <c r="J16" i="4" a="1"/>
  <c r="G25" i="4" a="1"/>
  <c r="O33" i="9" a="1"/>
  <c r="C38" i="4" a="1"/>
  <c r="G12" i="4" a="1"/>
  <c r="N22" i="9" a="1"/>
  <c r="E69" i="5" a="1"/>
  <c r="E17" i="4" a="1"/>
  <c r="K36" i="4" a="1"/>
  <c r="C34" i="5" a="1"/>
  <c r="D40" i="4" a="1"/>
  <c r="F9" i="4" a="1"/>
  <c r="M43" i="9" a="1"/>
  <c r="D45" i="4" a="1"/>
  <c r="D31" i="4" a="1"/>
  <c r="D66" i="5" a="1"/>
  <c r="M10" i="9" a="1"/>
  <c r="E19" i="4" a="1"/>
  <c r="H62" i="4" a="1"/>
  <c r="C9" i="5" a="1"/>
  <c r="B37" i="5" a="1"/>
  <c r="K55" i="4" a="1"/>
  <c r="O41" i="9" a="1"/>
  <c r="J57" i="4" a="1"/>
  <c r="C44" i="4" a="1"/>
  <c r="J40" i="4" a="1"/>
  <c r="B65" i="5" a="1"/>
  <c r="E27" i="4" a="1"/>
  <c r="B49" i="4" a="1"/>
  <c r="B15" i="5" a="1"/>
  <c r="D44" i="4" a="1"/>
  <c r="P30" i="9" a="1"/>
  <c r="D8" i="5" a="1"/>
  <c r="E45" i="5" a="1"/>
  <c r="B38" i="5" a="1"/>
  <c r="F46" i="4" a="1"/>
  <c r="D69" i="5" a="1"/>
  <c r="B11" i="4" a="1"/>
  <c r="P9" i="9" a="1"/>
  <c r="O30" i="9" a="1"/>
  <c r="H24" i="4" a="1"/>
  <c r="C9" i="4" a="1"/>
  <c r="G40" i="4" a="1"/>
  <c r="J43" i="4" a="1"/>
  <c r="H56" i="4" a="1"/>
  <c r="D29" i="4" a="1"/>
  <c r="K10" i="4" a="1"/>
  <c r="B22" i="4" a="1"/>
  <c r="I61" i="4" a="1"/>
  <c r="D41" i="5" a="1"/>
  <c r="J37" i="4" a="1"/>
  <c r="B12" i="5" a="1"/>
  <c r="C40" i="4" a="1"/>
  <c r="E29" i="4" a="1"/>
  <c r="H27" i="4" a="1"/>
  <c r="B25" i="5" a="1"/>
  <c r="D52" i="4" a="1"/>
  <c r="B27" i="5" a="1"/>
  <c r="C36" i="4" a="1"/>
  <c r="J65" i="4" a="1"/>
  <c r="D34" i="5" a="1"/>
  <c r="D65" i="5" a="1"/>
  <c r="H9" i="4" a="1"/>
  <c r="D61" i="5" a="1"/>
  <c r="P43" i="9" a="1"/>
  <c r="C51" i="5" a="1"/>
  <c r="I13" i="4" a="1"/>
  <c r="J12" i="4" a="1"/>
  <c r="B76" i="4" a="1"/>
  <c r="C16" i="4" a="1"/>
  <c r="E75" i="5" a="1"/>
  <c r="D48" i="5" a="1"/>
  <c r="B17" i="4" a="1"/>
  <c r="D31" i="5" a="1"/>
  <c r="J27" i="4" a="1"/>
  <c r="E41" i="5" a="1"/>
  <c r="I63" i="4" a="1"/>
  <c r="B71" i="4" a="1"/>
  <c r="C56" i="4" a="1"/>
  <c r="B43" i="4" a="1"/>
  <c r="C47" i="5" a="1"/>
  <c r="F55" i="4" a="1"/>
  <c r="C46" i="4" a="1"/>
  <c r="F63" i="4" a="1"/>
  <c r="I60" i="4" a="1"/>
  <c r="E37" i="4" a="1"/>
  <c r="K63" i="4" a="1"/>
  <c r="K68" i="4" a="1"/>
  <c r="E10" i="5" a="1"/>
  <c r="F49" i="4" a="1"/>
  <c r="D16" i="4" a="1"/>
  <c r="F35" i="4" a="1"/>
  <c r="B28" i="4" a="1"/>
  <c r="H37" i="4" a="1"/>
  <c r="E26" i="4" a="1"/>
  <c r="D11" i="5" a="1"/>
  <c r="I18" i="4" a="1"/>
  <c r="J72" i="4" a="1"/>
  <c r="B27" i="4" a="1"/>
  <c r="K22" i="4" a="1"/>
  <c r="G47" i="4" a="1"/>
  <c r="H30" i="4" a="1"/>
  <c r="F8" i="4" a="1"/>
  <c r="B26" i="5" a="1"/>
  <c r="BW21" i="6" a="1"/>
  <c r="D10" i="5" a="1"/>
  <c r="I74" i="4" a="1"/>
  <c r="I41" i="4" a="1"/>
  <c r="O10" i="9" a="1"/>
  <c r="G60" i="4" a="1"/>
  <c r="D40" i="5" a="1"/>
  <c r="I16" i="4" a="1"/>
  <c r="E59" i="5" a="1"/>
  <c r="C76" i="5" a="1"/>
  <c r="J32" i="4" a="1"/>
  <c r="G52" i="4" a="1"/>
  <c r="E42" i="4" a="1"/>
  <c r="P10" i="9" a="1"/>
  <c r="C62" i="5" a="1"/>
  <c r="E48" i="4" a="1"/>
  <c r="C73" i="5" a="1"/>
  <c r="I59" i="4" a="1"/>
  <c r="C41" i="4" a="1"/>
  <c r="E32" i="4" a="1"/>
  <c r="B15" i="4" a="1"/>
  <c r="F47" i="4" a="1"/>
  <c r="AO24" i="5" a="1"/>
  <c r="E55" i="4" a="1"/>
  <c r="H10" i="4" a="1"/>
  <c r="F67" i="4" a="1"/>
  <c r="F43" i="4" a="1"/>
  <c r="P34" i="9" a="1"/>
  <c r="C50" i="5" a="1"/>
  <c r="C39" i="4" a="1"/>
  <c r="G65" i="4" a="1"/>
  <c r="E68" i="4" a="1"/>
  <c r="I66" i="4" a="1"/>
  <c r="E35" i="4" a="1"/>
  <c r="E33" i="5" a="1"/>
  <c r="C13" i="4" a="1"/>
  <c r="B23" i="4" a="1"/>
  <c r="C66" i="5" a="1"/>
  <c r="F73" i="4" a="1"/>
  <c r="H68" i="4" a="1"/>
  <c r="D43" i="5" a="1"/>
  <c r="D63" i="5" a="1"/>
  <c r="D26" i="4" a="1"/>
  <c r="B63" i="5" a="1"/>
  <c r="D20" i="5" a="1"/>
  <c r="I29" i="4" a="1"/>
  <c r="F28" i="4" a="1"/>
  <c r="G21" i="4" a="1"/>
  <c r="B55" i="5" a="1"/>
  <c r="B21" i="5" a="1"/>
  <c r="H55" i="4" a="1"/>
  <c r="J55" i="4" a="1"/>
  <c r="E60" i="4" a="1"/>
  <c r="K41" i="4" a="1"/>
  <c r="D28" i="4" a="1"/>
  <c r="B62" i="5" a="1"/>
  <c r="C19" i="4" a="1"/>
  <c r="D17" i="5" a="1"/>
  <c r="K70" i="4" a="1"/>
  <c r="B55" i="4" a="1"/>
  <c r="D25" i="4" a="1"/>
  <c r="H18" i="4" a="1"/>
  <c r="F41" i="4" a="1"/>
  <c r="G59" i="4" a="1"/>
  <c r="F13" i="4" a="1"/>
  <c r="E30" i="4" a="1"/>
  <c r="K43" i="4" a="1"/>
  <c r="C26" i="4" a="1"/>
  <c r="B18" i="5" a="1"/>
  <c r="B26" i="5" l="1"/>
  <c r="G12" i="4"/>
  <c r="I32" i="4"/>
  <c r="B18" i="5"/>
  <c r="F8" i="4"/>
  <c r="C38" i="4"/>
  <c r="C37" i="4"/>
  <c r="C26" i="4"/>
  <c r="H30" i="4"/>
  <c r="O33" i="9"/>
  <c r="C57" i="4"/>
  <c r="K43" i="4"/>
  <c r="G47" i="4"/>
  <c r="G25" i="4"/>
  <c r="B10" i="4"/>
  <c r="E30" i="4"/>
  <c r="K22" i="4"/>
  <c r="J16" i="4"/>
  <c r="C60" i="5"/>
  <c r="F13" i="4"/>
  <c r="B27" i="4"/>
  <c r="H15" i="4"/>
  <c r="E29" i="5"/>
  <c r="G59" i="4"/>
  <c r="J72" i="4"/>
  <c r="E56" i="5"/>
  <c r="K30" i="4"/>
  <c r="F41" i="4"/>
  <c r="I18" i="4"/>
  <c r="I55" i="4"/>
  <c r="D73" i="4"/>
  <c r="H18" i="4"/>
  <c r="D11" i="5"/>
  <c r="J48" i="4"/>
  <c r="D9" i="5"/>
  <c r="D25" i="4"/>
  <c r="E26" i="4"/>
  <c r="E39" i="5"/>
  <c r="F15" i="4"/>
  <c r="B55" i="4"/>
  <c r="H37" i="4"/>
  <c r="J24" i="4"/>
  <c r="D27" i="5"/>
  <c r="K70" i="4"/>
  <c r="B28" i="4"/>
  <c r="K57" i="4"/>
  <c r="B28" i="5"/>
  <c r="D17" i="5"/>
  <c r="F35" i="4"/>
  <c r="F51" i="4"/>
  <c r="D42" i="5"/>
  <c r="C19" i="4"/>
  <c r="D16" i="4"/>
  <c r="H58" i="4"/>
  <c r="B13" i="5"/>
  <c r="B62" i="5"/>
  <c r="F49" i="4"/>
  <c r="E33" i="4"/>
  <c r="C70" i="4"/>
  <c r="D28" i="4"/>
  <c r="E10" i="5"/>
  <c r="J42" i="4"/>
  <c r="K12" i="4"/>
  <c r="K41" i="4"/>
  <c r="K68" i="4"/>
  <c r="D29" i="5"/>
  <c r="I64" i="4"/>
  <c r="E60" i="4"/>
  <c r="K63" i="4"/>
  <c r="K20" i="4"/>
  <c r="K58" i="4"/>
  <c r="J55" i="4"/>
  <c r="E37" i="4"/>
  <c r="D11" i="4"/>
  <c r="E42" i="5"/>
  <c r="H55" i="4"/>
  <c r="I60" i="4"/>
  <c r="D19" i="4"/>
  <c r="B56" i="4"/>
  <c r="B21" i="5"/>
  <c r="F63" i="4"/>
  <c r="P14" i="9"/>
  <c r="J31" i="4"/>
  <c r="H34" i="4"/>
  <c r="C46" i="4"/>
  <c r="D45" i="5"/>
  <c r="I10" i="4"/>
  <c r="B55" i="5"/>
  <c r="F55" i="4"/>
  <c r="F38" i="4"/>
  <c r="K40" i="4"/>
  <c r="G21" i="4"/>
  <c r="C47" i="5"/>
  <c r="C47" i="4"/>
  <c r="K32" i="4"/>
  <c r="C56" i="5"/>
  <c r="B43" i="4"/>
  <c r="B75" i="5"/>
  <c r="C29" i="5"/>
  <c r="F28" i="4"/>
  <c r="C56" i="4"/>
  <c r="J62" i="4"/>
  <c r="G19" i="4"/>
  <c r="D75" i="5"/>
  <c r="B71" i="4"/>
  <c r="C27" i="5"/>
  <c r="D43" i="4"/>
  <c r="I29" i="4"/>
  <c r="I63" i="4"/>
  <c r="C48" i="5"/>
  <c r="K25" i="4"/>
  <c r="K18" i="4"/>
  <c r="E41" i="5"/>
  <c r="H42" i="4"/>
  <c r="F70" i="4"/>
  <c r="D20" i="5"/>
  <c r="J27" i="4"/>
  <c r="E39" i="4"/>
  <c r="H52" i="4"/>
  <c r="B45" i="4"/>
  <c r="D31" i="5"/>
  <c r="B46" i="5"/>
  <c r="E45" i="4"/>
  <c r="B63" i="5"/>
  <c r="B17" i="4"/>
  <c r="G70" i="4"/>
  <c r="G51" i="4"/>
  <c r="J22" i="4"/>
  <c r="D48" i="5"/>
  <c r="B38" i="4"/>
  <c r="B70" i="5"/>
  <c r="D26" i="4"/>
  <c r="E75" i="5"/>
  <c r="G64" i="4"/>
  <c r="E28" i="4"/>
  <c r="C21" i="4"/>
  <c r="C16" i="4"/>
  <c r="G73" i="4"/>
  <c r="C12" i="4"/>
  <c r="D63" i="5"/>
  <c r="B76" i="4"/>
  <c r="I8" i="4"/>
  <c r="E16" i="4"/>
  <c r="D43" i="5"/>
  <c r="J12" i="4"/>
  <c r="K75" i="4"/>
  <c r="K52" i="4"/>
  <c r="B32" i="5"/>
  <c r="I13" i="4"/>
  <c r="C59" i="5"/>
  <c r="D18" i="4"/>
  <c r="H68" i="4"/>
  <c r="C51" i="5"/>
  <c r="E11" i="5"/>
  <c r="I46" i="4"/>
  <c r="D62" i="4"/>
  <c r="P43" i="9"/>
  <c r="E64" i="4"/>
  <c r="D68" i="4"/>
  <c r="F73" i="4"/>
  <c r="D61" i="5"/>
  <c r="O48" i="9"/>
  <c r="G43" i="4"/>
  <c r="K13" i="4"/>
  <c r="H9" i="4"/>
  <c r="G36" i="4"/>
  <c r="C24" i="4"/>
  <c r="C66" i="5"/>
  <c r="D65" i="5"/>
  <c r="C74" i="5"/>
  <c r="E68" i="5"/>
  <c r="C35" i="5"/>
  <c r="D34" i="5"/>
  <c r="K62" i="4"/>
  <c r="E52" i="5"/>
  <c r="B23" i="4"/>
  <c r="J65" i="4"/>
  <c r="K24" i="4"/>
  <c r="B71" i="5"/>
  <c r="D60" i="5"/>
  <c r="C36" i="4"/>
  <c r="J66" i="4"/>
  <c r="G68" i="4"/>
  <c r="C13" i="4"/>
  <c r="B27" i="5"/>
  <c r="C31" i="4"/>
  <c r="K8" i="4"/>
  <c r="E21" i="5"/>
  <c r="D52" i="4"/>
  <c r="E52" i="4"/>
  <c r="D70" i="5"/>
  <c r="E33" i="5"/>
  <c r="B25" i="5"/>
  <c r="C64" i="4"/>
  <c r="I58" i="4"/>
  <c r="H38" i="4"/>
  <c r="H27" i="4"/>
  <c r="C54" i="5"/>
  <c r="D54" i="5"/>
  <c r="E35" i="4"/>
  <c r="E29" i="4"/>
  <c r="E16" i="5"/>
  <c r="C49" i="4"/>
  <c r="I66" i="4"/>
  <c r="C40" i="4"/>
  <c r="K31" i="4"/>
  <c r="E74" i="4"/>
  <c r="E68" i="4"/>
  <c r="B12" i="5"/>
  <c r="D23" i="4"/>
  <c r="E23" i="5"/>
  <c r="F60" i="4"/>
  <c r="J37" i="4"/>
  <c r="C58" i="5"/>
  <c r="I73" i="4"/>
  <c r="G65" i="4"/>
  <c r="D41" i="5"/>
  <c r="D26" i="5"/>
  <c r="J60" i="4"/>
  <c r="C39" i="4"/>
  <c r="I61" i="4"/>
  <c r="K50" i="4"/>
  <c r="O37" i="9"/>
  <c r="C50" i="5"/>
  <c r="B22" i="4"/>
  <c r="E43" i="5"/>
  <c r="B35" i="5"/>
  <c r="P34" i="9"/>
  <c r="K10" i="4"/>
  <c r="C17" i="5"/>
  <c r="E66" i="5"/>
  <c r="F43" i="4"/>
  <c r="D29" i="4"/>
  <c r="D37" i="5"/>
  <c r="B52" i="5"/>
  <c r="F67" i="4"/>
  <c r="C39" i="5"/>
  <c r="E27" i="5"/>
  <c r="H56" i="4"/>
  <c r="D35" i="5"/>
  <c r="C72" i="5"/>
  <c r="B25" i="4"/>
  <c r="O12" i="9"/>
  <c r="H10" i="4"/>
  <c r="C20" i="4"/>
  <c r="H73" i="4"/>
  <c r="J43" i="4"/>
  <c r="O32" i="9"/>
  <c r="P46" i="9"/>
  <c r="I36" i="4"/>
  <c r="D44" i="5"/>
  <c r="K16" i="4"/>
  <c r="J9" i="4"/>
  <c r="H29" i="4"/>
  <c r="F22" i="4"/>
  <c r="E55" i="4"/>
  <c r="B56" i="5"/>
  <c r="C21" i="5"/>
  <c r="BW23" i="6"/>
  <c r="G40" i="4"/>
  <c r="H20" i="4"/>
  <c r="C62" i="4"/>
  <c r="H47" i="4"/>
  <c r="K21" i="4"/>
  <c r="F48" i="4"/>
  <c r="B53" i="5"/>
  <c r="AO23" i="5"/>
  <c r="I20" i="4"/>
  <c r="G10" i="4"/>
  <c r="C44" i="5"/>
  <c r="C74" i="4"/>
  <c r="AO24" i="5"/>
  <c r="B58" i="5"/>
  <c r="C32" i="4"/>
  <c r="I34" i="4"/>
  <c r="C9" i="4"/>
  <c r="C49" i="5"/>
  <c r="E22" i="4"/>
  <c r="B73" i="4"/>
  <c r="E62" i="5"/>
  <c r="H26" i="4"/>
  <c r="I48" i="4"/>
  <c r="F34" i="4"/>
  <c r="J38" i="4"/>
  <c r="I25" i="4"/>
  <c r="H74" i="4"/>
  <c r="E46" i="4"/>
  <c r="F47" i="4"/>
  <c r="P11" i="9"/>
  <c r="J67" i="4"/>
  <c r="I50" i="4"/>
  <c r="H24" i="4"/>
  <c r="D65" i="4"/>
  <c r="I56" i="4"/>
  <c r="F56" i="4"/>
  <c r="B43" i="5"/>
  <c r="J71" i="4"/>
  <c r="E65" i="5"/>
  <c r="B40" i="4"/>
  <c r="H50" i="4"/>
  <c r="H14" i="4"/>
  <c r="O18" i="9"/>
  <c r="C63" i="5"/>
  <c r="B15" i="4"/>
  <c r="I57" i="4"/>
  <c r="F58" i="4"/>
  <c r="D36" i="4"/>
  <c r="O30" i="9"/>
  <c r="F39" i="4"/>
  <c r="C63" i="4"/>
  <c r="H64" i="4"/>
  <c r="E41" i="4"/>
  <c r="B14" i="5"/>
  <c r="D56" i="5"/>
  <c r="C42" i="5"/>
  <c r="E14" i="4"/>
  <c r="D49" i="4"/>
  <c r="F61" i="4"/>
  <c r="G71" i="4"/>
  <c r="E32" i="4"/>
  <c r="C68" i="5"/>
  <c r="B54" i="4"/>
  <c r="K74" i="4"/>
  <c r="P9" i="9"/>
  <c r="J33" i="4"/>
  <c r="C31" i="5"/>
  <c r="C68" i="4"/>
  <c r="AN24" i="5"/>
  <c r="I67" i="4"/>
  <c r="G58" i="4"/>
  <c r="O43" i="9"/>
  <c r="B14" i="4"/>
  <c r="C17" i="4"/>
  <c r="AN22" i="5"/>
  <c r="I30" i="4"/>
  <c r="C41" i="4"/>
  <c r="F37" i="4"/>
  <c r="G50" i="4"/>
  <c r="O20" i="9"/>
  <c r="B11" i="4"/>
  <c r="K65" i="4"/>
  <c r="C65" i="5"/>
  <c r="H46" i="4"/>
  <c r="J69" i="4"/>
  <c r="G29" i="4"/>
  <c r="H13" i="4"/>
  <c r="F69" i="4"/>
  <c r="G22" i="4"/>
  <c r="E65" i="4"/>
  <c r="C60" i="4"/>
  <c r="H43" i="4"/>
  <c r="I59" i="4"/>
  <c r="B31" i="5"/>
  <c r="F40" i="4"/>
  <c r="J30" i="4"/>
  <c r="D69" i="5"/>
  <c r="B74" i="5"/>
  <c r="E36" i="5"/>
  <c r="D74" i="5"/>
  <c r="J17" i="4"/>
  <c r="C29" i="4"/>
  <c r="P36" i="9"/>
  <c r="O45" i="9"/>
  <c r="C34" i="4"/>
  <c r="J53" i="4"/>
  <c r="G76" i="4"/>
  <c r="K34" i="4"/>
  <c r="C73" i="5"/>
  <c r="E11" i="4"/>
  <c r="E9" i="5"/>
  <c r="B39" i="5"/>
  <c r="F46" i="4"/>
  <c r="E40" i="5"/>
  <c r="E17" i="5"/>
  <c r="D72" i="5"/>
  <c r="C38" i="5"/>
  <c r="C13" i="5"/>
  <c r="K51" i="4"/>
  <c r="B46" i="4"/>
  <c r="F27" i="4"/>
  <c r="K71" i="4"/>
  <c r="B50" i="4"/>
  <c r="B41" i="5"/>
  <c r="E48" i="4"/>
  <c r="F17" i="4"/>
  <c r="G46" i="4"/>
  <c r="B74" i="4"/>
  <c r="B38" i="5"/>
  <c r="F16" i="4"/>
  <c r="H67" i="4"/>
  <c r="D74" i="4"/>
  <c r="C52" i="4"/>
  <c r="J68" i="4"/>
  <c r="C64" i="5"/>
  <c r="G61" i="4"/>
  <c r="D9" i="4"/>
  <c r="G11" i="4"/>
  <c r="E62" i="4"/>
  <c r="D46" i="5"/>
  <c r="C62" i="5"/>
  <c r="F62" i="5" s="1"/>
  <c r="O15" i="9"/>
  <c r="E48" i="5"/>
  <c r="G34" i="4"/>
  <c r="E45" i="5"/>
  <c r="D35" i="4"/>
  <c r="B34" i="5"/>
  <c r="G66" i="4"/>
  <c r="I14" i="4"/>
  <c r="H65" i="4"/>
  <c r="E12" i="4"/>
  <c r="I37" i="4"/>
  <c r="C41" i="5"/>
  <c r="H75" i="4"/>
  <c r="B29" i="5"/>
  <c r="E19" i="5"/>
  <c r="P10" i="9"/>
  <c r="C50" i="4"/>
  <c r="J58" i="4"/>
  <c r="E59" i="4"/>
  <c r="D8" i="5"/>
  <c r="B50" i="5"/>
  <c r="K59" i="4"/>
  <c r="D27" i="4"/>
  <c r="D67" i="5"/>
  <c r="D48" i="4"/>
  <c r="B73" i="5"/>
  <c r="I44" i="4"/>
  <c r="E75" i="4"/>
  <c r="C15" i="4"/>
  <c r="C55" i="5"/>
  <c r="J44" i="4"/>
  <c r="E42" i="4"/>
  <c r="C16" i="5"/>
  <c r="E18" i="4"/>
  <c r="D49" i="5"/>
  <c r="P30" i="9"/>
  <c r="K53" i="4"/>
  <c r="K15" i="4"/>
  <c r="C24" i="5"/>
  <c r="H16" i="4"/>
  <c r="I75" i="4"/>
  <c r="E53" i="5"/>
  <c r="J70" i="4"/>
  <c r="F14" i="4"/>
  <c r="G49" i="4"/>
  <c r="E54" i="4"/>
  <c r="E49" i="5"/>
  <c r="G52" i="4"/>
  <c r="BR17" i="4"/>
  <c r="F62" i="4"/>
  <c r="B66" i="5"/>
  <c r="D44" i="4"/>
  <c r="C20" i="5"/>
  <c r="K45" i="4"/>
  <c r="B69" i="5"/>
  <c r="D57" i="4"/>
  <c r="H54" i="4"/>
  <c r="B64" i="4"/>
  <c r="C28" i="4"/>
  <c r="C33" i="5"/>
  <c r="H45" i="4"/>
  <c r="P21" i="9"/>
  <c r="D24" i="5"/>
  <c r="J32" i="4"/>
  <c r="B17" i="5"/>
  <c r="B13" i="4"/>
  <c r="G18" i="4"/>
  <c r="B15" i="5"/>
  <c r="I47" i="4"/>
  <c r="E53" i="4"/>
  <c r="I51" i="4"/>
  <c r="B45" i="5"/>
  <c r="B26" i="4"/>
  <c r="D21" i="5"/>
  <c r="C23" i="5"/>
  <c r="F36" i="4"/>
  <c r="E74" i="5"/>
  <c r="B19" i="4"/>
  <c r="BW25" i="6"/>
  <c r="C76" i="5"/>
  <c r="B67" i="4"/>
  <c r="D21" i="4"/>
  <c r="K11" i="4"/>
  <c r="B49" i="4"/>
  <c r="G32" i="4"/>
  <c r="I22" i="4"/>
  <c r="D16" i="5"/>
  <c r="D58" i="4"/>
  <c r="D66" i="4"/>
  <c r="F19" i="4"/>
  <c r="C11" i="4"/>
  <c r="E23" i="4"/>
  <c r="B61" i="4"/>
  <c r="BW22" i="6"/>
  <c r="C11" i="5"/>
  <c r="E59" i="5"/>
  <c r="I17" i="4"/>
  <c r="B68" i="4"/>
  <c r="E25" i="4"/>
  <c r="E27" i="4"/>
  <c r="J63" i="4"/>
  <c r="B11" i="5"/>
  <c r="F74" i="4"/>
  <c r="J23" i="4"/>
  <c r="D42" i="4"/>
  <c r="D39" i="4"/>
  <c r="I45" i="4"/>
  <c r="E72" i="4"/>
  <c r="D68" i="5"/>
  <c r="B42" i="4"/>
  <c r="F25" i="4"/>
  <c r="I16" i="4"/>
  <c r="J18" i="4"/>
  <c r="J45" i="4"/>
  <c r="J56" i="4"/>
  <c r="B65" i="5"/>
  <c r="E8" i="4"/>
  <c r="B53" i="4"/>
  <c r="E76" i="5"/>
  <c r="C33" i="4"/>
  <c r="J39" i="4"/>
  <c r="E31" i="5"/>
  <c r="E37" i="5"/>
  <c r="D71" i="5"/>
  <c r="D10" i="4"/>
  <c r="B39" i="4"/>
  <c r="E69" i="4"/>
  <c r="D40" i="5"/>
  <c r="D24" i="4"/>
  <c r="B54" i="5"/>
  <c r="B72" i="5"/>
  <c r="J40" i="4"/>
  <c r="E57" i="5"/>
  <c r="I53" i="4"/>
  <c r="D46" i="4"/>
  <c r="G31" i="4"/>
  <c r="C8" i="4"/>
  <c r="K39" i="4"/>
  <c r="C57" i="5"/>
  <c r="E25" i="5"/>
  <c r="C69" i="4"/>
  <c r="E15" i="5"/>
  <c r="C27" i="4"/>
  <c r="F9" i="4"/>
  <c r="F23" i="4"/>
  <c r="K76" i="4"/>
  <c r="I31" i="4"/>
  <c r="C44" i="4"/>
  <c r="K37" i="4"/>
  <c r="E13" i="5"/>
  <c r="B47" i="4"/>
  <c r="H40" i="4"/>
  <c r="I35" i="4"/>
  <c r="O31" i="9"/>
  <c r="E70" i="4"/>
  <c r="E30" i="5"/>
  <c r="F42" i="4"/>
  <c r="K14" i="4"/>
  <c r="E58" i="4"/>
  <c r="G60" i="4"/>
  <c r="G41" i="4"/>
  <c r="E46" i="5"/>
  <c r="D32" i="4"/>
  <c r="J57" i="4"/>
  <c r="G45" i="4"/>
  <c r="E57" i="4"/>
  <c r="F11" i="4"/>
  <c r="H57" i="4"/>
  <c r="F45" i="4"/>
  <c r="G57" i="4"/>
  <c r="D25" i="5"/>
  <c r="D12" i="4"/>
  <c r="B51" i="5"/>
  <c r="H41" i="4"/>
  <c r="K60" i="4"/>
  <c r="O10" i="9"/>
  <c r="C10" i="5"/>
  <c r="E28" i="5"/>
  <c r="P31" i="9"/>
  <c r="O41" i="9"/>
  <c r="E55" i="5"/>
  <c r="AN23" i="5"/>
  <c r="O19" i="9"/>
  <c r="J15" i="4"/>
  <c r="P41" i="9"/>
  <c r="B29" i="4"/>
  <c r="B32" i="4"/>
  <c r="K26" i="4"/>
  <c r="B31" i="4"/>
  <c r="J26" i="4"/>
  <c r="E8" i="5"/>
  <c r="D40" i="4"/>
  <c r="D50" i="5"/>
  <c r="J41" i="4"/>
  <c r="K56" i="4"/>
  <c r="K55" i="4"/>
  <c r="H66" i="4"/>
  <c r="D13" i="4"/>
  <c r="E10" i="4"/>
  <c r="E20" i="4"/>
  <c r="D22" i="5"/>
  <c r="G24" i="4"/>
  <c r="E32" i="5"/>
  <c r="F12" i="4"/>
  <c r="F26" i="4"/>
  <c r="E24" i="5"/>
  <c r="B67" i="5"/>
  <c r="E50" i="4"/>
  <c r="I41" i="4"/>
  <c r="B69" i="4"/>
  <c r="B18" i="4"/>
  <c r="E73" i="5"/>
  <c r="D8" i="4"/>
  <c r="P8" i="9"/>
  <c r="B37" i="5"/>
  <c r="J35" i="4"/>
  <c r="G56" i="4"/>
  <c r="K9" i="4"/>
  <c r="C71" i="5"/>
  <c r="F71" i="5" s="1"/>
  <c r="C67" i="5"/>
  <c r="H12" i="4"/>
  <c r="C70" i="5"/>
  <c r="B37" i="4"/>
  <c r="E67" i="5"/>
  <c r="K19" i="4"/>
  <c r="E15" i="4"/>
  <c r="E31" i="4"/>
  <c r="F76" i="4"/>
  <c r="D14" i="5"/>
  <c r="D38" i="5"/>
  <c r="H70" i="4"/>
  <c r="P18" i="9"/>
  <c r="C25" i="5"/>
  <c r="F25" i="5" s="1"/>
  <c r="F18" i="4"/>
  <c r="C40" i="5"/>
  <c r="P42" i="9"/>
  <c r="F32" i="4"/>
  <c r="D12" i="5"/>
  <c r="C34" i="5"/>
  <c r="G62" i="4"/>
  <c r="F65" i="4"/>
  <c r="K17" i="4"/>
  <c r="D15" i="5"/>
  <c r="C75" i="4"/>
  <c r="H28" i="4"/>
  <c r="B20" i="5"/>
  <c r="D41" i="4"/>
  <c r="E61" i="5"/>
  <c r="C28" i="5"/>
  <c r="J21" i="4"/>
  <c r="D33" i="5"/>
  <c r="D54" i="4"/>
  <c r="K38" i="4"/>
  <c r="C9" i="5"/>
  <c r="D14" i="4"/>
  <c r="H19" i="4"/>
  <c r="E38" i="4"/>
  <c r="D30" i="5"/>
  <c r="B35" i="4"/>
  <c r="D71" i="4"/>
  <c r="E26" i="5"/>
  <c r="B66" i="4"/>
  <c r="G39" i="4"/>
  <c r="E76" i="4"/>
  <c r="C54" i="4"/>
  <c r="J10" i="4"/>
  <c r="E47" i="5"/>
  <c r="I39" i="4"/>
  <c r="AO22" i="5"/>
  <c r="K73" i="4"/>
  <c r="D69" i="4"/>
  <c r="P44" i="9"/>
  <c r="E72" i="5"/>
  <c r="C22" i="5"/>
  <c r="H71" i="4"/>
  <c r="D64" i="4"/>
  <c r="I26" i="4"/>
  <c r="D56" i="4"/>
  <c r="F57" i="4"/>
  <c r="P26" i="9"/>
  <c r="D76" i="5"/>
  <c r="B70" i="4"/>
  <c r="H76" i="4"/>
  <c r="K72" i="4"/>
  <c r="J11" i="4"/>
  <c r="G13" i="4"/>
  <c r="C37" i="5"/>
  <c r="H25" i="4"/>
  <c r="O26" i="9"/>
  <c r="B75" i="4"/>
  <c r="D67" i="4"/>
  <c r="F10" i="4"/>
  <c r="B59" i="4"/>
  <c r="B68" i="5"/>
  <c r="I62" i="4"/>
  <c r="D53" i="4"/>
  <c r="E38" i="5"/>
  <c r="F20" i="4"/>
  <c r="C10" i="4"/>
  <c r="H8" i="4"/>
  <c r="B60" i="5"/>
  <c r="I74" i="4"/>
  <c r="J14" i="4"/>
  <c r="C43" i="4"/>
  <c r="B52" i="4"/>
  <c r="E12" i="5"/>
  <c r="C22" i="4"/>
  <c r="F75" i="4"/>
  <c r="E70" i="5"/>
  <c r="D53" i="5"/>
  <c r="H21" i="4"/>
  <c r="I9" i="4"/>
  <c r="B48" i="4"/>
  <c r="C14" i="5"/>
  <c r="B30" i="5"/>
  <c r="G9" i="4"/>
  <c r="I65" i="4"/>
  <c r="H62" i="4"/>
  <c r="D47" i="5"/>
  <c r="D61" i="4"/>
  <c r="C32" i="5"/>
  <c r="J13" i="4"/>
  <c r="B36" i="4"/>
  <c r="E35" i="5"/>
  <c r="K44" i="4"/>
  <c r="C18" i="5"/>
  <c r="F52" i="4"/>
  <c r="C35" i="4"/>
  <c r="B16" i="4"/>
  <c r="K66" i="4"/>
  <c r="P47" i="9"/>
  <c r="E18" i="5"/>
  <c r="D75" i="4"/>
  <c r="G72" i="4"/>
  <c r="G16" i="4"/>
  <c r="I52" i="4"/>
  <c r="K67" i="4"/>
  <c r="F59" i="4"/>
  <c r="B36" i="5"/>
  <c r="E63" i="4"/>
  <c r="E34" i="4"/>
  <c r="H51" i="4"/>
  <c r="G26" i="4"/>
  <c r="J52" i="4"/>
  <c r="J73" i="4"/>
  <c r="K48" i="4"/>
  <c r="O21" i="9"/>
  <c r="P24" i="9"/>
  <c r="O22" i="9"/>
  <c r="B58" i="4"/>
  <c r="B33" i="4"/>
  <c r="I28" i="4"/>
  <c r="J59" i="4"/>
  <c r="C12" i="5"/>
  <c r="H53" i="4"/>
  <c r="B64" i="5"/>
  <c r="D51" i="5"/>
  <c r="P29" i="9"/>
  <c r="C46" i="5"/>
  <c r="D73" i="5"/>
  <c r="B47" i="5"/>
  <c r="C72" i="4"/>
  <c r="F54" i="4"/>
  <c r="G63" i="4"/>
  <c r="B24" i="5"/>
  <c r="K36" i="4"/>
  <c r="H31" i="4"/>
  <c r="E44" i="5"/>
  <c r="I49" i="4"/>
  <c r="J28" i="4"/>
  <c r="C53" i="5"/>
  <c r="H33" i="4"/>
  <c r="E34" i="5"/>
  <c r="B59" i="5"/>
  <c r="E24" i="4"/>
  <c r="C45" i="5"/>
  <c r="F45" i="5" s="1"/>
  <c r="G38" i="4"/>
  <c r="O24" i="9"/>
  <c r="C58" i="4"/>
  <c r="D28" i="5"/>
  <c r="C69" i="5"/>
  <c r="E19" i="4"/>
  <c r="J20" i="4"/>
  <c r="E71" i="5"/>
  <c r="J47" i="4"/>
  <c r="G55" i="4"/>
  <c r="I23" i="4"/>
  <c r="G33" i="4"/>
  <c r="I40" i="4"/>
  <c r="G23" i="4"/>
  <c r="E66" i="4"/>
  <c r="J76" i="4"/>
  <c r="H44" i="4"/>
  <c r="B8" i="4"/>
  <c r="E21" i="4"/>
  <c r="C8" i="5"/>
  <c r="C30" i="5"/>
  <c r="P23" i="9"/>
  <c r="C19" i="5"/>
  <c r="D13" i="5"/>
  <c r="K29" i="4"/>
  <c r="O46" i="9"/>
  <c r="G14" i="4"/>
  <c r="E43" i="4"/>
  <c r="E51" i="5"/>
  <c r="E56" i="4"/>
  <c r="H72" i="4"/>
  <c r="K27" i="4"/>
  <c r="P35" i="9"/>
  <c r="G74" i="4"/>
  <c r="I68" i="4"/>
  <c r="P28" i="9"/>
  <c r="I42" i="4"/>
  <c r="E47" i="4"/>
  <c r="G44" i="4"/>
  <c r="D64" i="5"/>
  <c r="H23" i="4"/>
  <c r="J34" i="4"/>
  <c r="E40" i="4"/>
  <c r="H32" i="4"/>
  <c r="D55" i="5"/>
  <c r="D62" i="5"/>
  <c r="H59" i="4"/>
  <c r="G30" i="4"/>
  <c r="C36" i="5"/>
  <c r="D72" i="4"/>
  <c r="D55" i="4"/>
  <c r="K42" i="4"/>
  <c r="B44" i="4"/>
  <c r="D10" i="5"/>
  <c r="O14" i="9"/>
  <c r="C75" i="5"/>
  <c r="C48" i="4"/>
  <c r="F24" i="4"/>
  <c r="B9" i="4"/>
  <c r="J74" i="4"/>
  <c r="K23" i="4"/>
  <c r="B21" i="4"/>
  <c r="M37" i="9"/>
  <c r="N27" i="9"/>
  <c r="N47" i="9"/>
  <c r="M11" i="9"/>
  <c r="N41" i="9"/>
  <c r="M42" i="9"/>
  <c r="N31" i="9"/>
  <c r="M10" i="9"/>
  <c r="M32" i="9"/>
  <c r="N28" i="9"/>
  <c r="N37" i="9"/>
  <c r="N35" i="9"/>
  <c r="N40" i="9"/>
  <c r="M30" i="9"/>
  <c r="M31" i="9"/>
  <c r="N25" i="9"/>
  <c r="C26" i="5"/>
  <c r="O25" i="9"/>
  <c r="K33" i="4"/>
  <c r="G15" i="4"/>
  <c r="BR16" i="4"/>
  <c r="D36" i="5"/>
  <c r="E60" i="5"/>
  <c r="C45" i="4"/>
  <c r="G8" i="4"/>
  <c r="O42" i="9"/>
  <c r="D58" i="5"/>
  <c r="O23" i="9"/>
  <c r="F29" i="4"/>
  <c r="I24" i="4"/>
  <c r="C43" i="5"/>
  <c r="B72" i="4"/>
  <c r="D20" i="4"/>
  <c r="O35" i="9"/>
  <c r="I19" i="4"/>
  <c r="AO21" i="5"/>
  <c r="F33" i="4"/>
  <c r="D51" i="4"/>
  <c r="E63" i="5"/>
  <c r="D34" i="4"/>
  <c r="J19" i="4"/>
  <c r="E44" i="4"/>
  <c r="C30" i="4"/>
  <c r="B10" i="5"/>
  <c r="I12" i="4"/>
  <c r="B57" i="4"/>
  <c r="BR19" i="4"/>
  <c r="B8" i="5"/>
  <c r="B40" i="5"/>
  <c r="E9" i="4"/>
  <c r="C51" i="4"/>
  <c r="H63" i="4"/>
  <c r="B60" i="4"/>
  <c r="H61" i="4"/>
  <c r="K54" i="4"/>
  <c r="E17" i="4"/>
  <c r="G54" i="4"/>
  <c r="K64" i="4"/>
  <c r="B61" i="5"/>
  <c r="G17" i="4"/>
  <c r="G28" i="4"/>
  <c r="B19" i="5"/>
  <c r="D59" i="4"/>
  <c r="I21" i="4"/>
  <c r="B33" i="5"/>
  <c r="I54" i="4"/>
  <c r="C25" i="4"/>
  <c r="E14" i="5"/>
  <c r="O39" i="9"/>
  <c r="C66" i="4"/>
  <c r="P17" i="9"/>
  <c r="D66" i="5"/>
  <c r="O40" i="9"/>
  <c r="C59" i="4"/>
  <c r="C15" i="5"/>
  <c r="H17" i="4"/>
  <c r="F50" i="4"/>
  <c r="F53" i="4"/>
  <c r="D52" i="5"/>
  <c r="K49" i="4"/>
  <c r="J29" i="4"/>
  <c r="I15" i="4"/>
  <c r="G48" i="4"/>
  <c r="J36" i="4"/>
  <c r="E54" i="5"/>
  <c r="I43" i="4"/>
  <c r="D57" i="5"/>
  <c r="D70" i="4"/>
  <c r="D63" i="4"/>
  <c r="J46" i="4"/>
  <c r="P49" i="9"/>
  <c r="C23" i="4"/>
  <c r="F44" i="4"/>
  <c r="H69" i="4"/>
  <c r="O44" i="9"/>
  <c r="B20" i="4"/>
  <c r="E64" i="5"/>
  <c r="F64" i="4"/>
  <c r="F72" i="4"/>
  <c r="C61" i="5"/>
  <c r="B12" i="4"/>
  <c r="P22" i="9"/>
  <c r="M52" i="9"/>
  <c r="M40" i="9"/>
  <c r="M44" i="9"/>
  <c r="M46" i="9"/>
  <c r="N33" i="9"/>
  <c r="N43" i="9"/>
  <c r="M27" i="9"/>
  <c r="M38" i="9"/>
  <c r="N20" i="9"/>
  <c r="N23" i="9"/>
  <c r="M48" i="9"/>
  <c r="N18" i="9"/>
  <c r="M29" i="9"/>
  <c r="M45" i="9"/>
  <c r="M20" i="9"/>
  <c r="N34" i="9"/>
  <c r="D18" i="5"/>
  <c r="E69" i="5"/>
  <c r="C52" i="5"/>
  <c r="F52" i="5" s="1"/>
  <c r="I11" i="4"/>
  <c r="J64" i="4"/>
  <c r="G69" i="4"/>
  <c r="I76" i="4"/>
  <c r="P38" i="9"/>
  <c r="B9" i="5"/>
  <c r="O38" i="9"/>
  <c r="C55" i="4"/>
  <c r="J54" i="4"/>
  <c r="C42" i="4"/>
  <c r="D50" i="4"/>
  <c r="B62" i="4"/>
  <c r="D59" i="5"/>
  <c r="H11" i="4"/>
  <c r="D31" i="4"/>
  <c r="B34" i="4"/>
  <c r="G67" i="4"/>
  <c r="E13" i="4"/>
  <c r="J25" i="4"/>
  <c r="G37" i="4"/>
  <c r="C67" i="4"/>
  <c r="B57" i="5"/>
  <c r="H49" i="4"/>
  <c r="B30" i="4"/>
  <c r="C18" i="4"/>
  <c r="O51" i="9"/>
  <c r="H60" i="4"/>
  <c r="D38" i="4"/>
  <c r="J51" i="4"/>
  <c r="H35" i="4"/>
  <c r="G53" i="4"/>
  <c r="I33" i="4"/>
  <c r="C71" i="4"/>
  <c r="E50" i="5"/>
  <c r="D47" i="4"/>
  <c r="H39" i="4"/>
  <c r="C14" i="4"/>
  <c r="I71" i="4"/>
  <c r="D76" i="4"/>
  <c r="B65" i="4"/>
  <c r="C53" i="4"/>
  <c r="D23" i="5"/>
  <c r="C73" i="4"/>
  <c r="B16" i="5"/>
  <c r="B41" i="4"/>
  <c r="B24" i="4"/>
  <c r="E58" i="5"/>
  <c r="G42" i="4"/>
  <c r="B22" i="5"/>
  <c r="I70" i="4"/>
  <c r="P51" i="9"/>
  <c r="E22" i="5"/>
  <c r="C76" i="4"/>
  <c r="D32" i="5"/>
  <c r="O36" i="9"/>
  <c r="N11" i="9"/>
  <c r="N16" i="9"/>
  <c r="N32" i="9"/>
  <c r="N36" i="9"/>
  <c r="N51" i="9"/>
  <c r="M41" i="9"/>
  <c r="N10" i="9"/>
  <c r="N22" i="9"/>
  <c r="N39" i="9"/>
  <c r="M21" i="9"/>
  <c r="M17" i="9"/>
  <c r="N45" i="9"/>
  <c r="M12" i="9"/>
  <c r="M16" i="9"/>
  <c r="N13" i="9"/>
  <c r="N12" i="9"/>
  <c r="G27" i="4"/>
  <c r="B23" i="5"/>
  <c r="F66" i="4"/>
  <c r="P48" i="9"/>
  <c r="D19" i="5"/>
  <c r="O13" i="9"/>
  <c r="G75" i="4"/>
  <c r="D45" i="4"/>
  <c r="I27" i="4"/>
  <c r="E20" i="5"/>
  <c r="K28" i="4"/>
  <c r="E51" i="4"/>
  <c r="B76" i="5"/>
  <c r="K46" i="4"/>
  <c r="D17" i="4"/>
  <c r="B63" i="4"/>
  <c r="BW24" i="6"/>
  <c r="J50" i="4"/>
  <c r="E61" i="4"/>
  <c r="H22" i="4"/>
  <c r="P39" i="9"/>
  <c r="F21" i="4"/>
  <c r="O49" i="9"/>
  <c r="F31" i="4"/>
  <c r="B51" i="4"/>
  <c r="C61" i="4"/>
  <c r="J49" i="4"/>
  <c r="D60" i="4"/>
  <c r="E73" i="4"/>
  <c r="P19" i="9"/>
  <c r="D33" i="4"/>
  <c r="D15" i="4"/>
  <c r="E36" i="4"/>
  <c r="B44" i="5"/>
  <c r="B49" i="5"/>
  <c r="F71" i="4"/>
  <c r="J61" i="4"/>
  <c r="I38" i="4"/>
  <c r="G35" i="4"/>
  <c r="K35" i="4"/>
  <c r="C65" i="4"/>
  <c r="AN21" i="5"/>
  <c r="F30" i="4"/>
  <c r="D39" i="5"/>
  <c r="I72" i="4"/>
  <c r="H48" i="4"/>
  <c r="J75" i="4"/>
  <c r="J8" i="4"/>
  <c r="G20" i="4"/>
  <c r="K61" i="4"/>
  <c r="E49" i="4"/>
  <c r="P27" i="9"/>
  <c r="K47" i="4"/>
  <c r="E67" i="4"/>
  <c r="E71" i="4"/>
  <c r="BW21" i="6"/>
  <c r="BR18" i="4"/>
  <c r="I69" i="4"/>
  <c r="F68" i="4"/>
  <c r="H36" i="4"/>
  <c r="D37" i="4"/>
  <c r="K69" i="4"/>
  <c r="B42" i="5"/>
  <c r="D30" i="4"/>
  <c r="D22" i="4"/>
  <c r="B48" i="5"/>
  <c r="O16" i="9"/>
  <c r="N15" i="9"/>
  <c r="N14" i="9"/>
  <c r="N44" i="9"/>
  <c r="N17" i="9"/>
  <c r="M43" i="9"/>
  <c r="M8" i="9"/>
  <c r="N19" i="9"/>
  <c r="N21" i="9"/>
  <c r="N48" i="9"/>
  <c r="N8" i="9"/>
  <c r="M15" i="9"/>
  <c r="N52" i="9"/>
  <c r="N29" i="9"/>
  <c r="N26" i="9"/>
  <c r="N38" i="9"/>
  <c r="N50" i="9"/>
  <c r="F37" i="5" l="1"/>
  <c r="F67" i="5"/>
  <c r="F41" i="5"/>
  <c r="F35" i="5"/>
  <c r="F70" i="5"/>
  <c r="F36" i="5"/>
  <c r="F69" i="5"/>
  <c r="F28" i="5"/>
  <c r="F13" i="5"/>
  <c r="F61" i="5"/>
  <c r="F12" i="5"/>
  <c r="F14" i="5"/>
  <c r="F30" i="5"/>
  <c r="F75" i="5"/>
  <c r="F8" i="5"/>
  <c r="F76" i="5"/>
  <c r="F33" i="5"/>
  <c r="F73" i="5"/>
  <c r="F50" i="5"/>
  <c r="F66" i="5"/>
  <c r="F56" i="5"/>
  <c r="G76" i="5"/>
  <c r="F26" i="5"/>
  <c r="F53" i="5"/>
  <c r="F46" i="5"/>
  <c r="F34" i="5"/>
  <c r="F11" i="5"/>
  <c r="J44" i="5"/>
  <c r="H44" i="5"/>
  <c r="K44" i="5"/>
  <c r="K73" i="5"/>
  <c r="J73" i="5"/>
  <c r="H73" i="5"/>
  <c r="H30" i="5"/>
  <c r="J30" i="5"/>
  <c r="K30" i="5"/>
  <c r="H25" i="5"/>
  <c r="J25" i="5"/>
  <c r="K25" i="5"/>
  <c r="I8" i="5"/>
  <c r="G8" i="5"/>
  <c r="J21" i="5"/>
  <c r="H21" i="5"/>
  <c r="K21" i="5"/>
  <c r="G63" i="5"/>
  <c r="I63" i="5"/>
  <c r="G20" i="5"/>
  <c r="I20" i="5"/>
  <c r="G19" i="5"/>
  <c r="I19" i="5"/>
  <c r="J22" i="5"/>
  <c r="K22" i="5"/>
  <c r="H22" i="5"/>
  <c r="K64" i="5"/>
  <c r="H64" i="5"/>
  <c r="J64" i="5"/>
  <c r="H54" i="5"/>
  <c r="J54" i="5"/>
  <c r="K54" i="5"/>
  <c r="F19" i="5"/>
  <c r="G47" i="5"/>
  <c r="I47" i="5"/>
  <c r="H47" i="5"/>
  <c r="J47" i="5"/>
  <c r="K47" i="5"/>
  <c r="G33" i="5"/>
  <c r="I33" i="5"/>
  <c r="G15" i="5"/>
  <c r="I15" i="5"/>
  <c r="F40" i="5"/>
  <c r="J32" i="5"/>
  <c r="K32" i="5"/>
  <c r="H32" i="5"/>
  <c r="H8" i="5"/>
  <c r="K8" i="5"/>
  <c r="J8" i="5"/>
  <c r="I25" i="5"/>
  <c r="G25" i="5"/>
  <c r="F57" i="5"/>
  <c r="J37" i="5"/>
  <c r="K37" i="5"/>
  <c r="H37" i="5"/>
  <c r="H76" i="5"/>
  <c r="J76" i="5"/>
  <c r="K76" i="5"/>
  <c r="I16" i="5"/>
  <c r="G16" i="5"/>
  <c r="F23" i="5"/>
  <c r="I24" i="5"/>
  <c r="G24" i="5"/>
  <c r="H49" i="5"/>
  <c r="J49" i="5"/>
  <c r="K49" i="5"/>
  <c r="F24" i="5"/>
  <c r="I49" i="5"/>
  <c r="G49" i="5"/>
  <c r="K19" i="5"/>
  <c r="H19" i="5"/>
  <c r="J19" i="5"/>
  <c r="I46" i="5"/>
  <c r="G46" i="5"/>
  <c r="I72" i="5"/>
  <c r="G72" i="5"/>
  <c r="G74" i="5"/>
  <c r="I74" i="5"/>
  <c r="F42" i="5"/>
  <c r="F63" i="5"/>
  <c r="I44" i="5"/>
  <c r="G44" i="5"/>
  <c r="J66" i="5"/>
  <c r="H66" i="5"/>
  <c r="K66" i="5"/>
  <c r="J23" i="5"/>
  <c r="H23" i="5"/>
  <c r="K23" i="5"/>
  <c r="I54" i="5"/>
  <c r="G54" i="5"/>
  <c r="I70" i="5"/>
  <c r="G70" i="5"/>
  <c r="K52" i="5"/>
  <c r="J52" i="5"/>
  <c r="H52" i="5"/>
  <c r="J68" i="5"/>
  <c r="K68" i="5"/>
  <c r="H68" i="5"/>
  <c r="F29" i="5"/>
  <c r="H42" i="5"/>
  <c r="J42" i="5"/>
  <c r="K42" i="5"/>
  <c r="G42" i="5"/>
  <c r="I42" i="5"/>
  <c r="I27" i="5"/>
  <c r="G27" i="5"/>
  <c r="G9" i="5"/>
  <c r="I9" i="5"/>
  <c r="J29" i="5"/>
  <c r="K29" i="5"/>
  <c r="H29" i="5"/>
  <c r="F60" i="5"/>
  <c r="K20" i="5"/>
  <c r="J20" i="5"/>
  <c r="H20" i="5"/>
  <c r="G36" i="5"/>
  <c r="I36" i="5"/>
  <c r="G64" i="5"/>
  <c r="I64" i="5"/>
  <c r="G13" i="5"/>
  <c r="I13" i="5"/>
  <c r="H71" i="5"/>
  <c r="K71" i="5"/>
  <c r="J71" i="5"/>
  <c r="G73" i="5"/>
  <c r="I73" i="5"/>
  <c r="H35" i="5"/>
  <c r="J35" i="5"/>
  <c r="K35" i="5"/>
  <c r="I71" i="5"/>
  <c r="G71" i="5"/>
  <c r="K59" i="5"/>
  <c r="H59" i="5"/>
  <c r="J59" i="5"/>
  <c r="G67" i="5"/>
  <c r="I67" i="5"/>
  <c r="F38" i="5"/>
  <c r="H62" i="5"/>
  <c r="J62" i="5"/>
  <c r="K62" i="5"/>
  <c r="G35" i="5"/>
  <c r="I35" i="5"/>
  <c r="J33" i="5"/>
  <c r="K33" i="5"/>
  <c r="H33" i="5"/>
  <c r="I60" i="5"/>
  <c r="G60" i="5"/>
  <c r="I43" i="5"/>
  <c r="G43" i="5"/>
  <c r="I39" i="5"/>
  <c r="G39" i="5"/>
  <c r="K58" i="5"/>
  <c r="J58" i="5"/>
  <c r="H58" i="5"/>
  <c r="K69" i="5"/>
  <c r="H69" i="5"/>
  <c r="J69" i="5"/>
  <c r="I66" i="5"/>
  <c r="G66" i="5"/>
  <c r="J14" i="5"/>
  <c r="K14" i="5"/>
  <c r="H14" i="5"/>
  <c r="I10" i="5"/>
  <c r="G10" i="5"/>
  <c r="I62" i="5"/>
  <c r="G62" i="5"/>
  <c r="F18" i="5"/>
  <c r="I53" i="5"/>
  <c r="G53" i="5"/>
  <c r="K12" i="5"/>
  <c r="H12" i="5"/>
  <c r="J12" i="5"/>
  <c r="F22" i="5"/>
  <c r="G30" i="5"/>
  <c r="I30" i="5"/>
  <c r="F9" i="5"/>
  <c r="I12" i="5"/>
  <c r="G12" i="5"/>
  <c r="I38" i="5"/>
  <c r="G38" i="5"/>
  <c r="K24" i="5"/>
  <c r="J24" i="5"/>
  <c r="H24" i="5"/>
  <c r="J28" i="5"/>
  <c r="H28" i="5"/>
  <c r="K28" i="5"/>
  <c r="H46" i="5"/>
  <c r="K46" i="5"/>
  <c r="J46" i="5"/>
  <c r="H13" i="5"/>
  <c r="K13" i="5"/>
  <c r="J13" i="5"/>
  <c r="K15" i="5"/>
  <c r="H15" i="5"/>
  <c r="J15" i="5"/>
  <c r="H31" i="5"/>
  <c r="K31" i="5"/>
  <c r="J31" i="5"/>
  <c r="I21" i="5"/>
  <c r="G21" i="5"/>
  <c r="H53" i="5"/>
  <c r="J53" i="5"/>
  <c r="K53" i="5"/>
  <c r="F55" i="5"/>
  <c r="K48" i="5"/>
  <c r="H48" i="5"/>
  <c r="J48" i="5"/>
  <c r="F64" i="5"/>
  <c r="J17" i="5"/>
  <c r="K17" i="5"/>
  <c r="H17" i="5"/>
  <c r="K9" i="5"/>
  <c r="H9" i="5"/>
  <c r="J9" i="5"/>
  <c r="K36" i="5"/>
  <c r="H36" i="5"/>
  <c r="J36" i="5"/>
  <c r="F65" i="5"/>
  <c r="F31" i="5"/>
  <c r="I56" i="5"/>
  <c r="G56" i="5"/>
  <c r="H65" i="5"/>
  <c r="J65" i="5"/>
  <c r="K65" i="5"/>
  <c r="F44" i="5"/>
  <c r="F21" i="5"/>
  <c r="K27" i="5"/>
  <c r="H27" i="5"/>
  <c r="J27" i="5"/>
  <c r="G37" i="5"/>
  <c r="I37" i="5"/>
  <c r="F17" i="5"/>
  <c r="K43" i="5"/>
  <c r="J43" i="5"/>
  <c r="H43" i="5"/>
  <c r="I26" i="5"/>
  <c r="G26" i="5"/>
  <c r="F58" i="5"/>
  <c r="K16" i="5"/>
  <c r="J16" i="5"/>
  <c r="H16" i="5"/>
  <c r="F54" i="5"/>
  <c r="F74" i="5"/>
  <c r="K11" i="5"/>
  <c r="J11" i="5"/>
  <c r="H11" i="5"/>
  <c r="F59" i="5"/>
  <c r="F48" i="5"/>
  <c r="F27" i="5"/>
  <c r="I45" i="5"/>
  <c r="G45" i="5"/>
  <c r="G29" i="5"/>
  <c r="I29" i="5"/>
  <c r="J39" i="5"/>
  <c r="H39" i="5"/>
  <c r="K39" i="5"/>
  <c r="K56" i="5"/>
  <c r="J56" i="5"/>
  <c r="H56" i="5"/>
  <c r="G59" i="5"/>
  <c r="I59" i="5"/>
  <c r="G28" i="5"/>
  <c r="I28" i="5"/>
  <c r="J18" i="5"/>
  <c r="K18" i="5"/>
  <c r="H18" i="5"/>
  <c r="J61" i="5"/>
  <c r="K61" i="5"/>
  <c r="H61" i="5"/>
  <c r="H67" i="5"/>
  <c r="J67" i="5"/>
  <c r="K67" i="5"/>
  <c r="G40" i="5"/>
  <c r="I40" i="5"/>
  <c r="J45" i="5"/>
  <c r="H45" i="5"/>
  <c r="K45" i="5"/>
  <c r="G69" i="5"/>
  <c r="I69" i="5"/>
  <c r="I75" i="5"/>
  <c r="G75" i="5"/>
  <c r="I17" i="5"/>
  <c r="G17" i="5"/>
  <c r="G32" i="5"/>
  <c r="I32" i="5"/>
  <c r="I23" i="5"/>
  <c r="G23" i="5"/>
  <c r="J50" i="5"/>
  <c r="K50" i="5"/>
  <c r="H50" i="5"/>
  <c r="G18" i="5"/>
  <c r="I18" i="5"/>
  <c r="I57" i="5"/>
  <c r="G57" i="5"/>
  <c r="G52" i="5"/>
  <c r="I52" i="5"/>
  <c r="F15" i="5"/>
  <c r="K63" i="5"/>
  <c r="H63" i="5"/>
  <c r="J63" i="5"/>
  <c r="F43" i="5"/>
  <c r="G58" i="5"/>
  <c r="I58" i="5"/>
  <c r="K60" i="5"/>
  <c r="H60" i="5"/>
  <c r="J60" i="5"/>
  <c r="I55" i="5"/>
  <c r="G55" i="5"/>
  <c r="H51" i="5"/>
  <c r="K51" i="5"/>
  <c r="J51" i="5"/>
  <c r="H34" i="5"/>
  <c r="J34" i="5"/>
  <c r="K34" i="5"/>
  <c r="I51" i="5"/>
  <c r="G51" i="5"/>
  <c r="F32" i="5"/>
  <c r="K70" i="5"/>
  <c r="H70" i="5"/>
  <c r="J70" i="5"/>
  <c r="K38" i="5"/>
  <c r="H38" i="5"/>
  <c r="J38" i="5"/>
  <c r="I76" i="5"/>
  <c r="K72" i="5"/>
  <c r="J72" i="5"/>
  <c r="H72" i="5"/>
  <c r="J26" i="5"/>
  <c r="K26" i="5"/>
  <c r="H26" i="5"/>
  <c r="G14" i="5"/>
  <c r="I14" i="5"/>
  <c r="I22" i="5"/>
  <c r="G22" i="5"/>
  <c r="I50" i="5"/>
  <c r="G50" i="5"/>
  <c r="K55" i="5"/>
  <c r="J55" i="5"/>
  <c r="H55" i="5"/>
  <c r="F10" i="5"/>
  <c r="J57" i="5"/>
  <c r="K57" i="5"/>
  <c r="H57" i="5"/>
  <c r="G68" i="5"/>
  <c r="I68" i="5"/>
  <c r="J74" i="5"/>
  <c r="H74" i="5"/>
  <c r="K74" i="5"/>
  <c r="F20" i="5"/>
  <c r="F16" i="5"/>
  <c r="H40" i="5"/>
  <c r="J40" i="5"/>
  <c r="K40" i="5"/>
  <c r="F68" i="5"/>
  <c r="F49" i="5"/>
  <c r="F72" i="5"/>
  <c r="F39" i="5"/>
  <c r="G41" i="5"/>
  <c r="I41" i="5"/>
  <c r="G34" i="5"/>
  <c r="I34" i="5"/>
  <c r="I65" i="5"/>
  <c r="G65" i="5"/>
  <c r="G61" i="5"/>
  <c r="I61" i="5"/>
  <c r="F51" i="5"/>
  <c r="K75" i="5"/>
  <c r="J75" i="5"/>
  <c r="H75" i="5"/>
  <c r="G48" i="5"/>
  <c r="I48" i="5"/>
  <c r="I31" i="5"/>
  <c r="G31" i="5"/>
  <c r="J41" i="5"/>
  <c r="K41" i="5"/>
  <c r="H41" i="5"/>
  <c r="F47" i="5"/>
  <c r="H10" i="5"/>
  <c r="J10" i="5"/>
  <c r="K10" i="5"/>
  <c r="I11" i="5"/>
  <c r="G11" i="5"/>
  <c r="O75" i="4" a="1"/>
  <c r="O68" i="4" a="1"/>
  <c r="O62" i="4" a="1"/>
  <c r="O73" i="4" a="1"/>
  <c r="H22" i="6" a="1"/>
  <c r="M43" i="4" a="1"/>
  <c r="M10" i="4" a="1"/>
  <c r="M27" i="4" a="1"/>
  <c r="M63" i="4" a="1"/>
  <c r="J13" i="6" a="1"/>
  <c r="J17" i="6" a="1"/>
  <c r="F20" i="6" a="1"/>
  <c r="M12" i="5" a="1"/>
  <c r="M11" i="5" a="1"/>
  <c r="M53" i="5" a="1"/>
  <c r="M13" i="5" a="1"/>
  <c r="P62" i="5" a="1"/>
  <c r="P18" i="5" a="1"/>
  <c r="P38" i="5" a="1"/>
  <c r="P59" i="5" a="1"/>
  <c r="P44" i="5" a="1"/>
  <c r="B17" i="6" a="1"/>
  <c r="O15" i="5" a="1"/>
  <c r="O57" i="5" a="1"/>
  <c r="O34" i="5" a="1"/>
  <c r="O31" i="5" a="1"/>
  <c r="D12" i="6" a="1"/>
  <c r="N63" i="5" a="1"/>
  <c r="N61" i="5" a="1"/>
  <c r="N13" i="5" a="1"/>
  <c r="N67" i="5" a="1"/>
  <c r="O74" i="4" a="1"/>
  <c r="O71" i="4" a="1"/>
  <c r="O40" i="4" a="1"/>
  <c r="O64" i="4" a="1"/>
  <c r="O14" i="4" a="1"/>
  <c r="H15" i="6" a="1"/>
  <c r="M12" i="4" a="1"/>
  <c r="M53" i="4" a="1"/>
  <c r="M58" i="4" a="1"/>
  <c r="M41" i="4" a="1"/>
  <c r="J20" i="6" a="1"/>
  <c r="F13" i="6" a="1"/>
  <c r="F7" i="6" a="1"/>
  <c r="M24" i="5" a="1"/>
  <c r="M47" i="5" a="1"/>
  <c r="M21" i="5" a="1"/>
  <c r="M48" i="5" a="1"/>
  <c r="P15" i="5" a="1"/>
  <c r="P14" i="5" a="1"/>
  <c r="P48" i="5" a="1"/>
  <c r="P29" i="5" a="1"/>
  <c r="B24" i="6" a="1"/>
  <c r="O28" i="5" a="1"/>
  <c r="O26" i="5" a="1"/>
  <c r="O62" i="5" a="1"/>
  <c r="O23" i="5" a="1"/>
  <c r="O52" i="5" a="1"/>
  <c r="D9" i="6" a="1"/>
  <c r="N42" i="5" a="1"/>
  <c r="N17" i="5" a="1"/>
  <c r="N36" i="5" a="1"/>
  <c r="N9" i="5" a="1"/>
  <c r="P74" i="4" a="1"/>
  <c r="P75" i="4" a="1"/>
  <c r="P14" i="4" a="1"/>
  <c r="P65" i="4" a="1"/>
  <c r="O70" i="4" a="1"/>
  <c r="O43" i="4" a="1"/>
  <c r="O9" i="4" a="1"/>
  <c r="O63" i="4" a="1"/>
  <c r="O20" i="4" a="1"/>
  <c r="H19" i="6" a="1"/>
  <c r="M51" i="4" a="1"/>
  <c r="M29" i="4" a="1"/>
  <c r="M76" i="4" a="1"/>
  <c r="M9" i="4" a="1"/>
  <c r="J16" i="6" a="1"/>
  <c r="F21" i="6" a="1"/>
  <c r="M10" i="5" a="1"/>
  <c r="M34" i="5" a="1"/>
  <c r="M42" i="5" a="1"/>
  <c r="M31" i="5" a="1"/>
  <c r="M51" i="5" a="1"/>
  <c r="P20" i="5" a="1"/>
  <c r="P32" i="5" a="1"/>
  <c r="P25" i="5" a="1"/>
  <c r="O21" i="4" a="1"/>
  <c r="O27" i="4" a="1"/>
  <c r="O56" i="4" a="1"/>
  <c r="O51" i="4" a="1"/>
  <c r="O47" i="4" a="1"/>
  <c r="H18" i="6" a="1"/>
  <c r="M71" i="4" a="1"/>
  <c r="M26" i="4" a="1"/>
  <c r="M33" i="4" a="1"/>
  <c r="M49" i="4" a="1"/>
  <c r="J11" i="6" a="1"/>
  <c r="F19" i="6" a="1"/>
  <c r="F14" i="6" a="1"/>
  <c r="M46" i="5" a="1"/>
  <c r="M57" i="5" a="1"/>
  <c r="M8" i="5" a="1"/>
  <c r="M75" i="5" a="1"/>
  <c r="P66" i="5" a="1"/>
  <c r="P54" i="5" a="1"/>
  <c r="P9" i="5" a="1"/>
  <c r="P70" i="5" a="1"/>
  <c r="B7" i="6" a="1"/>
  <c r="O58" i="5" a="1"/>
  <c r="O50" i="5" a="1"/>
  <c r="O25" i="5" a="1"/>
  <c r="O76" i="5" a="1"/>
  <c r="O45" i="5" a="1"/>
  <c r="D18" i="6" a="1"/>
  <c r="N27" i="5" a="1"/>
  <c r="N33" i="5" a="1"/>
  <c r="N58" i="5" a="1"/>
  <c r="N59" i="5" a="1"/>
  <c r="O39" i="4" a="1"/>
  <c r="O19" i="4" a="1"/>
  <c r="O65" i="4" a="1"/>
  <c r="O33" i="4" a="1"/>
  <c r="H14" i="6" a="1"/>
  <c r="H24" i="6" a="1"/>
  <c r="M30" i="4" a="1"/>
  <c r="M50" i="4" a="1"/>
  <c r="M20" i="4" a="1"/>
  <c r="M35" i="4" a="1"/>
  <c r="J15" i="6" a="1"/>
  <c r="F9" i="6" a="1"/>
  <c r="M49" i="5" a="1"/>
  <c r="M22" i="5" a="1"/>
  <c r="M16" i="5" a="1"/>
  <c r="M69" i="5" a="1"/>
  <c r="M38" i="5" a="1"/>
  <c r="P67" i="5" a="1"/>
  <c r="P55" i="5" a="1"/>
  <c r="P43" i="5" a="1"/>
  <c r="P22" i="5" a="1"/>
  <c r="B11" i="6" a="1"/>
  <c r="O8" i="5" a="1"/>
  <c r="O18" i="5" a="1"/>
  <c r="O20" i="5" a="1"/>
  <c r="O40" i="5" a="1"/>
  <c r="D14" i="6" a="1"/>
  <c r="N69" i="5" a="1"/>
  <c r="N23" i="5" a="1"/>
  <c r="N15" i="5" a="1"/>
  <c r="N8" i="5" a="1"/>
  <c r="N39" i="5" a="1"/>
  <c r="P12" i="4" a="1"/>
  <c r="P22" i="4" a="1"/>
  <c r="P39" i="4" a="1"/>
  <c r="P57" i="4" a="1"/>
  <c r="O44" i="4" a="1"/>
  <c r="O18" i="4" a="1"/>
  <c r="O57" i="4" a="1"/>
  <c r="O42" i="4" a="1"/>
  <c r="H9" i="6" a="1"/>
  <c r="H17" i="6" a="1"/>
  <c r="M32" i="4" a="1"/>
  <c r="M60" i="4" a="1"/>
  <c r="M65" i="4" a="1"/>
  <c r="M15" i="4" a="1"/>
  <c r="J24" i="6" a="1"/>
  <c r="F25" i="6" a="1"/>
  <c r="M14" i="5" a="1"/>
  <c r="M74" i="5" a="1"/>
  <c r="M54" i="5" a="1"/>
  <c r="M50" i="5" a="1"/>
  <c r="M65" i="5" a="1"/>
  <c r="P74" i="5" a="1"/>
  <c r="P63" i="5" a="1"/>
  <c r="P53" i="5" a="1"/>
  <c r="P51" i="5" a="1"/>
  <c r="B10" i="6" a="1"/>
  <c r="O69" i="5" a="1"/>
  <c r="O67" i="5" a="1"/>
  <c r="O32" i="5" a="1"/>
  <c r="O29" i="5" a="1"/>
  <c r="O65" i="5" a="1"/>
  <c r="D22" i="6" a="1"/>
  <c r="N37" i="5" a="1"/>
  <c r="N35" i="5" a="1"/>
  <c r="N54" i="5" a="1"/>
  <c r="N14" i="5" a="1"/>
  <c r="P9" i="4" a="1"/>
  <c r="P60" i="4" a="1"/>
  <c r="P28" i="4" a="1"/>
  <c r="P27" i="4" a="1"/>
  <c r="N43" i="4" a="1"/>
  <c r="M44" i="4" a="1"/>
  <c r="F18" i="6" a="1"/>
  <c r="P23" i="4" a="1"/>
  <c r="O30" i="4" a="1"/>
  <c r="O60" i="4" a="1"/>
  <c r="M68" i="4" a="1"/>
  <c r="M39" i="5" a="1"/>
  <c r="M9" i="5" a="1"/>
  <c r="P49" i="5" a="1"/>
  <c r="O16" i="5" a="1"/>
  <c r="N43" i="5" a="1"/>
  <c r="P56" i="4" a="1"/>
  <c r="P67" i="4" a="1"/>
  <c r="N63" i="4" a="1"/>
  <c r="N61" i="4" a="1"/>
  <c r="N68" i="4" a="1"/>
  <c r="N60" i="4" a="1"/>
  <c r="N40" i="4" a="1"/>
  <c r="N41" i="4" a="1"/>
  <c r="N26" i="4" a="1"/>
  <c r="B18" i="6" a="1"/>
  <c r="P47" i="4" a="1"/>
  <c r="O38" i="4" a="1"/>
  <c r="O54" i="4" a="1"/>
  <c r="O53" i="4" a="1"/>
  <c r="O24" i="4" a="1"/>
  <c r="O11" i="4" a="1"/>
  <c r="H11" i="6" a="1"/>
  <c r="M24" i="4" a="1"/>
  <c r="M19" i="4" a="1"/>
  <c r="M56" i="4" a="1"/>
  <c r="M38" i="4" a="1"/>
  <c r="J8" i="6" a="1"/>
  <c r="F24" i="6" a="1"/>
  <c r="M36" i="5" a="1"/>
  <c r="M32" i="5" a="1"/>
  <c r="M59" i="5" a="1"/>
  <c r="M60" i="5" a="1"/>
  <c r="M19" i="5" a="1"/>
  <c r="P56" i="5" a="1"/>
  <c r="P65" i="5" a="1"/>
  <c r="P19" i="5" a="1"/>
  <c r="P8" i="5" a="1"/>
  <c r="B15" i="6" a="1"/>
  <c r="O10" i="5" a="1"/>
  <c r="O38" i="5" a="1"/>
  <c r="O37" i="5" a="1"/>
  <c r="O33" i="5" a="1"/>
  <c r="D13" i="6" a="1"/>
  <c r="D25" i="6" a="1"/>
  <c r="N70" i="5" a="1"/>
  <c r="N71" i="5" a="1"/>
  <c r="N11" i="5" a="1"/>
  <c r="N73" i="5" a="1"/>
  <c r="O72" i="4" a="1"/>
  <c r="O31" i="4" a="1"/>
  <c r="O22" i="4" a="1"/>
  <c r="O23" i="4" a="1"/>
  <c r="H21" i="6" a="1"/>
  <c r="M47" i="4" a="1"/>
  <c r="M74" i="4" a="1"/>
  <c r="M73" i="4" a="1"/>
  <c r="M37" i="4" a="1"/>
  <c r="M13" i="4" a="1"/>
  <c r="J9" i="6" a="1"/>
  <c r="F10" i="6" a="1"/>
  <c r="M29" i="5" a="1"/>
  <c r="M27" i="5" a="1"/>
  <c r="M28" i="5" a="1"/>
  <c r="M73" i="5" a="1"/>
  <c r="P23" i="5" a="1"/>
  <c r="P76" i="5" a="1"/>
  <c r="P36" i="5" a="1"/>
  <c r="P52" i="5" a="1"/>
  <c r="P35" i="5" a="1"/>
  <c r="B19" i="6" a="1"/>
  <c r="O63" i="5" a="1"/>
  <c r="O44" i="5" a="1"/>
  <c r="O22" i="5" a="1"/>
  <c r="O54" i="5" a="1"/>
  <c r="D11" i="6" a="1"/>
  <c r="N20" i="5" a="1"/>
  <c r="N46" i="5" a="1"/>
  <c r="N55" i="5" a="1"/>
  <c r="N65" i="5" a="1"/>
  <c r="N41" i="5" a="1"/>
  <c r="P69" i="4" a="1"/>
  <c r="P71" i="4" a="1"/>
  <c r="P24" i="4" a="1"/>
  <c r="P29" i="4" a="1"/>
  <c r="O48" i="4" a="1"/>
  <c r="O34" i="4" a="1"/>
  <c r="O26" i="4" a="1"/>
  <c r="O28" i="4" a="1"/>
  <c r="H20" i="6" a="1"/>
  <c r="M18" i="4" a="1"/>
  <c r="M42" i="4" a="1"/>
  <c r="M46" i="4" a="1"/>
  <c r="M31" i="4" a="1"/>
  <c r="M62" i="4" a="1"/>
  <c r="J10" i="6" a="1"/>
  <c r="F23" i="6" a="1"/>
  <c r="M41" i="5" a="1"/>
  <c r="M63" i="5" a="1"/>
  <c r="M35" i="5" a="1"/>
  <c r="M33" i="5" a="1"/>
  <c r="P42" i="5" a="1"/>
  <c r="P68" i="5" a="1"/>
  <c r="P17" i="5" a="1"/>
  <c r="P13" i="5" a="1"/>
  <c r="P45" i="5" a="1"/>
  <c r="B13" i="6" a="1"/>
  <c r="O47" i="5" a="1"/>
  <c r="O43" i="5" a="1"/>
  <c r="O60" i="5" a="1"/>
  <c r="O61" i="5" a="1"/>
  <c r="D24" i="6" a="1"/>
  <c r="D8" i="6" a="1"/>
  <c r="N24" i="5" a="1"/>
  <c r="N30" i="5" a="1"/>
  <c r="N21" i="5" a="1"/>
  <c r="N47" i="5" a="1"/>
  <c r="P34" i="4" a="1"/>
  <c r="P73" i="4" a="1"/>
  <c r="P59" i="4" a="1"/>
  <c r="P49" i="4" a="1"/>
  <c r="O52" i="4" a="1"/>
  <c r="M64" i="4" a="1"/>
  <c r="P39" i="5" a="1"/>
  <c r="N28" i="4" a="1"/>
  <c r="O29" i="4" a="1"/>
  <c r="H16" i="6" a="1"/>
  <c r="M45" i="4" a="1"/>
  <c r="M71" i="5" a="1"/>
  <c r="P34" i="5" a="1"/>
  <c r="B9" i="6" a="1"/>
  <c r="O64" i="5" a="1"/>
  <c r="N29" i="5" a="1"/>
  <c r="P33" i="4" a="1"/>
  <c r="P48" i="4" a="1"/>
  <c r="N16" i="4" a="1"/>
  <c r="N21" i="4" a="1"/>
  <c r="N10" i="4" a="1"/>
  <c r="N56" i="4" a="1"/>
  <c r="N17" i="4" a="1"/>
  <c r="N66" i="4" a="1"/>
  <c r="O8" i="4" a="1"/>
  <c r="O74" i="5" a="1"/>
  <c r="P62" i="4" a="1"/>
  <c r="O45" i="4" a="1"/>
  <c r="O37" i="4" a="1"/>
  <c r="O25" i="4" a="1"/>
  <c r="O10" i="4" a="1"/>
  <c r="H25" i="6" a="1"/>
  <c r="M48" i="4" a="1"/>
  <c r="M72" i="4" a="1"/>
  <c r="M54" i="4" a="1"/>
  <c r="M14" i="4" a="1"/>
  <c r="M75" i="4" a="1"/>
  <c r="J14" i="6" a="1"/>
  <c r="F22" i="6" a="1"/>
  <c r="M62" i="5" a="1"/>
  <c r="M15" i="5" a="1"/>
  <c r="M55" i="5" a="1"/>
  <c r="M44" i="5" a="1"/>
  <c r="P75" i="5" a="1"/>
  <c r="P73" i="5" a="1"/>
  <c r="P64" i="5" a="1"/>
  <c r="P12" i="5" a="1"/>
  <c r="P57" i="5" a="1"/>
  <c r="B21" i="6" a="1"/>
  <c r="O12" i="5" a="1"/>
  <c r="O19" i="5" a="1"/>
  <c r="O70" i="5" a="1"/>
  <c r="O21" i="5" a="1"/>
  <c r="D17" i="6" a="1"/>
  <c r="N50" i="5" a="1"/>
  <c r="N72" i="5" a="1"/>
  <c r="N51" i="5" a="1"/>
  <c r="N57" i="5" a="1"/>
  <c r="N12" i="5" a="1"/>
  <c r="O50" i="4" a="1"/>
  <c r="O41" i="4" a="1"/>
  <c r="O16" i="4" a="1"/>
  <c r="O69" i="4" a="1"/>
  <c r="H7" i="6" a="1"/>
  <c r="M25" i="4" a="1"/>
  <c r="M16" i="4" a="1"/>
  <c r="M52" i="4" a="1"/>
  <c r="M22" i="4" a="1"/>
  <c r="J7" i="6" a="1"/>
  <c r="J25" i="6" a="1"/>
  <c r="F15" i="6" a="1"/>
  <c r="M58" i="5" a="1"/>
  <c r="M56" i="5" a="1"/>
  <c r="M66" i="5" a="1"/>
  <c r="M61" i="5" a="1"/>
  <c r="P31" i="5" a="1"/>
  <c r="P10" i="5" a="1"/>
  <c r="P16" i="5" a="1"/>
  <c r="P72" i="5" a="1"/>
  <c r="B16" i="6" a="1"/>
  <c r="B8" i="6" a="1"/>
  <c r="O39" i="5" a="1"/>
  <c r="O14" i="5" a="1"/>
  <c r="O53" i="5" a="1"/>
  <c r="O75" i="5" a="1"/>
  <c r="D16" i="6" a="1"/>
  <c r="N22" i="5" a="1"/>
  <c r="N10" i="5" a="1"/>
  <c r="N44" i="5" a="1"/>
  <c r="N31" i="5" a="1"/>
  <c r="P66" i="4" a="1"/>
  <c r="P50" i="4" a="1"/>
  <c r="P10" i="4" a="1"/>
  <c r="P43" i="4" a="1"/>
  <c r="P53" i="4" a="1"/>
  <c r="O49" i="4" a="1"/>
  <c r="O66" i="4" a="1"/>
  <c r="O55" i="4" a="1"/>
  <c r="O67" i="4" a="1"/>
  <c r="H12" i="6" a="1"/>
  <c r="M61" i="4" a="1"/>
  <c r="M39" i="4" a="1"/>
  <c r="M40" i="4" a="1"/>
  <c r="M66" i="4" a="1"/>
  <c r="J12" i="6" a="1"/>
  <c r="J23" i="6" a="1"/>
  <c r="F8" i="6" a="1"/>
  <c r="M76" i="5" a="1"/>
  <c r="M17" i="5" a="1"/>
  <c r="M40" i="5" a="1"/>
  <c r="M52" i="5" a="1"/>
  <c r="P24" i="5" a="1"/>
  <c r="P37" i="5" a="1"/>
  <c r="P40" i="5" a="1"/>
  <c r="P33" i="5" a="1"/>
  <c r="B22" i="6" a="1"/>
  <c r="B14" i="6" a="1"/>
  <c r="O13" i="5" a="1"/>
  <c r="O36" i="5" a="1"/>
  <c r="O46" i="5" a="1"/>
  <c r="O30" i="5" a="1"/>
  <c r="D7" i="6" a="1"/>
  <c r="N38" i="5" a="1"/>
  <c r="N32" i="5" a="1"/>
  <c r="N56" i="5" a="1"/>
  <c r="N66" i="5" a="1"/>
  <c r="N18" i="5" a="1"/>
  <c r="P70" i="4" a="1"/>
  <c r="P30" i="4" a="1"/>
  <c r="P35" i="4" a="1"/>
  <c r="P68" i="4" a="1"/>
  <c r="O35" i="4" a="1"/>
  <c r="M57" i="4" a="1"/>
  <c r="O24" i="5" a="1"/>
  <c r="N44" i="4" a="1"/>
  <c r="O76" i="4" a="1"/>
  <c r="M23" i="4" a="1"/>
  <c r="J21" i="6" a="1"/>
  <c r="M30" i="5" a="1"/>
  <c r="P61" i="5" a="1"/>
  <c r="O56" i="5" a="1"/>
  <c r="D10" i="6" a="1"/>
  <c r="N53" i="5" a="1"/>
  <c r="P55" i="4" a="1"/>
  <c r="P64" i="4" a="1"/>
  <c r="N67" i="4" a="1"/>
  <c r="N36" i="4" a="1"/>
  <c r="N24" i="4" a="1"/>
  <c r="N73" i="4" a="1"/>
  <c r="N72" i="4" a="1"/>
  <c r="N53" i="4" a="1"/>
  <c r="M64" i="5" a="1"/>
  <c r="O41" i="5" a="1"/>
  <c r="P72" i="4" a="1"/>
  <c r="B20" i="6" a="1"/>
  <c r="O48" i="5" a="1"/>
  <c r="N74" i="5" a="1"/>
  <c r="P61" i="4" a="1"/>
  <c r="M55" i="4" a="1"/>
  <c r="O32" i="4" a="1"/>
  <c r="P71" i="5" a="1"/>
  <c r="P41" i="4" a="1"/>
  <c r="N57" i="4" a="1"/>
  <c r="P27" i="5" a="1"/>
  <c r="N27" i="4" a="1"/>
  <c r="O58" i="4" a="1"/>
  <c r="H10" i="6" a="1"/>
  <c r="M70" i="4" a="1"/>
  <c r="M18" i="5" a="1"/>
  <c r="P46" i="5" a="1"/>
  <c r="B25" i="6" a="1"/>
  <c r="O55" i="5" a="1"/>
  <c r="N68" i="5" a="1"/>
  <c r="P20" i="4" a="1"/>
  <c r="P52" i="4" a="1"/>
  <c r="N76" i="4" a="1"/>
  <c r="N58" i="4" a="1"/>
  <c r="H13" i="6" a="1"/>
  <c r="B12" i="6" a="1"/>
  <c r="P40" i="4" a="1"/>
  <c r="N8" i="4" a="1"/>
  <c r="O12" i="4" a="1"/>
  <c r="H8" i="6" a="1"/>
  <c r="M36" i="4" a="1"/>
  <c r="M23" i="5" a="1"/>
  <c r="P60" i="5" a="1"/>
  <c r="P41" i="5" a="1"/>
  <c r="O17" i="5" a="1"/>
  <c r="D15" i="6" a="1"/>
  <c r="P19" i="4" a="1"/>
  <c r="N37" i="4" a="1"/>
  <c r="O11" i="5" a="1"/>
  <c r="O59" i="5" a="1"/>
  <c r="N52" i="5" a="1"/>
  <c r="P26" i="4" a="1"/>
  <c r="J19" i="6" a="1"/>
  <c r="M28" i="4" a="1"/>
  <c r="O9" i="5" a="1"/>
  <c r="P25" i="4" a="1"/>
  <c r="N20" i="4" a="1"/>
  <c r="N64" i="5" a="1"/>
  <c r="N50" i="4" a="1"/>
  <c r="O61" i="4" a="1"/>
  <c r="M11" i="4" a="1"/>
  <c r="M34" i="4" a="1"/>
  <c r="M67" i="5" a="1"/>
  <c r="P69" i="5" a="1"/>
  <c r="O73" i="5" a="1"/>
  <c r="D20" i="6" a="1"/>
  <c r="N48" i="5" a="1"/>
  <c r="P76" i="4" a="1"/>
  <c r="P31" i="4" a="1"/>
  <c r="N55" i="4" a="1"/>
  <c r="N30" i="4" a="1"/>
  <c r="M26" i="5" a="1"/>
  <c r="O42" i="5" a="1"/>
  <c r="P51" i="4" a="1"/>
  <c r="N42" i="4" a="1"/>
  <c r="O15" i="4" a="1"/>
  <c r="M21" i="4" a="1"/>
  <c r="M17" i="4" a="1"/>
  <c r="M20" i="5" a="1"/>
  <c r="P11" i="5" a="1"/>
  <c r="B23" i="6" a="1"/>
  <c r="O49" i="5" a="1"/>
  <c r="N45" i="5" a="1"/>
  <c r="P44" i="4" a="1"/>
  <c r="P17" i="4" a="1"/>
  <c r="N74" i="4" a="1"/>
  <c r="N19" i="4" a="1"/>
  <c r="N45" i="4" a="1"/>
  <c r="N11" i="4" a="1"/>
  <c r="N49" i="4" a="1"/>
  <c r="P26" i="5" a="1"/>
  <c r="P18" i="4" a="1"/>
  <c r="N69" i="4" a="1"/>
  <c r="N76" i="5" a="1"/>
  <c r="P21" i="4" a="1"/>
  <c r="N51" i="4" a="1"/>
  <c r="O59" i="4" a="1"/>
  <c r="M59" i="4" a="1"/>
  <c r="M70" i="5" a="1"/>
  <c r="O35" i="5" a="1"/>
  <c r="P63" i="4" a="1"/>
  <c r="P36" i="4" a="1"/>
  <c r="N54" i="4" a="1"/>
  <c r="P58" i="5" a="1"/>
  <c r="N47" i="4" a="1"/>
  <c r="O46" i="4" a="1"/>
  <c r="F12" i="6" a="1"/>
  <c r="P47" i="5" a="1"/>
  <c r="D23" i="6" a="1"/>
  <c r="P8" i="4" a="1"/>
  <c r="N48" i="4" a="1"/>
  <c r="N59" i="4" a="1"/>
  <c r="F17" i="6" a="1"/>
  <c r="N52" i="4" a="1"/>
  <c r="N19" i="5" a="1"/>
  <c r="N46" i="4" a="1"/>
  <c r="M45" i="5" a="1"/>
  <c r="N31" i="4" a="1"/>
  <c r="O27" i="5" a="1"/>
  <c r="D19" i="6" a="1"/>
  <c r="N49" i="5" a="1"/>
  <c r="P45" i="4" a="1"/>
  <c r="D21" i="6" a="1"/>
  <c r="F11" i="6" a="1"/>
  <c r="N16" i="5" a="1"/>
  <c r="N9" i="4" a="1"/>
  <c r="N14" i="4" a="1"/>
  <c r="N12" i="4" a="1"/>
  <c r="N15" i="4" a="1"/>
  <c r="O13" i="4" a="1"/>
  <c r="M69" i="4" a="1"/>
  <c r="J22" i="6" a="1"/>
  <c r="M37" i="5" a="1"/>
  <c r="P21" i="5" a="1"/>
  <c r="O72" i="5" a="1"/>
  <c r="N62" i="5" a="1"/>
  <c r="P46" i="4" a="1"/>
  <c r="P13" i="4" a="1"/>
  <c r="P54" i="4" a="1"/>
  <c r="N34" i="4" a="1"/>
  <c r="N32" i="4" a="1"/>
  <c r="M68" i="5" a="1"/>
  <c r="N28" i="5" a="1"/>
  <c r="P11" i="4" a="1"/>
  <c r="N70" i="4" a="1"/>
  <c r="O17" i="4" a="1"/>
  <c r="M67" i="4" a="1"/>
  <c r="J18" i="6" a="1"/>
  <c r="M72" i="5" a="1"/>
  <c r="P50" i="5" a="1"/>
  <c r="O71" i="5" a="1"/>
  <c r="O68" i="5" a="1"/>
  <c r="N34" i="5" a="1"/>
  <c r="P58" i="4" a="1"/>
  <c r="P37" i="4" a="1"/>
  <c r="N75" i="4" a="1"/>
  <c r="N22" i="4" a="1"/>
  <c r="N64" i="4" a="1"/>
  <c r="N33" i="4" a="1"/>
  <c r="O36" i="4" a="1"/>
  <c r="N75" i="5" a="1"/>
  <c r="N29" i="4" a="1"/>
  <c r="P30" i="5" a="1"/>
  <c r="O51" i="5" a="1"/>
  <c r="P16" i="4" a="1"/>
  <c r="P32" i="4" a="1"/>
  <c r="N38" i="4" a="1"/>
  <c r="M43" i="5" a="1"/>
  <c r="N25" i="4" a="1"/>
  <c r="N13" i="4" a="1"/>
  <c r="H23" i="6" a="1"/>
  <c r="F16" i="6" a="1"/>
  <c r="P28" i="5" a="1"/>
  <c r="N60" i="5" a="1"/>
  <c r="N18" i="4" a="1"/>
  <c r="N23" i="4" a="1"/>
  <c r="N26" i="5" a="1"/>
  <c r="N71" i="4" a="1"/>
  <c r="M8" i="4" a="1"/>
  <c r="M25" i="5" a="1"/>
  <c r="O66" i="5" a="1"/>
  <c r="N25" i="5" a="1"/>
  <c r="P42" i="4" a="1"/>
  <c r="N62" i="4" a="1"/>
  <c r="N35" i="4" a="1"/>
  <c r="N40" i="5" a="1"/>
  <c r="P15" i="4" a="1"/>
  <c r="N39" i="4" a="1"/>
  <c r="N65" i="4" a="1"/>
  <c r="P38" i="4" a="1"/>
  <c r="P38" i="4" l="1"/>
  <c r="N65" i="4"/>
  <c r="N39" i="4"/>
  <c r="P15" i="4"/>
  <c r="N40" i="5"/>
  <c r="N35" i="4"/>
  <c r="N62" i="4"/>
  <c r="P42" i="4"/>
  <c r="N25" i="5"/>
  <c r="O66" i="5"/>
  <c r="M25" i="5"/>
  <c r="M8" i="4"/>
  <c r="N71" i="4"/>
  <c r="N26" i="5"/>
  <c r="N23" i="4"/>
  <c r="N18" i="4"/>
  <c r="N60" i="5"/>
  <c r="P28" i="5"/>
  <c r="F16" i="6"/>
  <c r="H23" i="6"/>
  <c r="N13" i="4"/>
  <c r="N25" i="4"/>
  <c r="M43" i="5"/>
  <c r="N38" i="4"/>
  <c r="P32" i="4"/>
  <c r="P16" i="4"/>
  <c r="O51" i="5"/>
  <c r="P30" i="5"/>
  <c r="N29" i="4"/>
  <c r="N75" i="5"/>
  <c r="O36" i="4"/>
  <c r="N33" i="4"/>
  <c r="N64" i="4"/>
  <c r="N22" i="4"/>
  <c r="N75" i="4"/>
  <c r="P37" i="4"/>
  <c r="P58" i="4"/>
  <c r="N34" i="5"/>
  <c r="O68" i="5"/>
  <c r="O71" i="5"/>
  <c r="P50" i="5"/>
  <c r="M72" i="5"/>
  <c r="J18" i="6"/>
  <c r="M67" i="4"/>
  <c r="O17" i="4"/>
  <c r="N70" i="4"/>
  <c r="P11" i="4"/>
  <c r="N28" i="5"/>
  <c r="M68" i="5"/>
  <c r="N32" i="4"/>
  <c r="N34" i="4"/>
  <c r="P54" i="4"/>
  <c r="P13" i="4"/>
  <c r="P46" i="4"/>
  <c r="N62" i="5"/>
  <c r="O72" i="5"/>
  <c r="P21" i="5"/>
  <c r="M37" i="5"/>
  <c r="J22" i="6"/>
  <c r="M69" i="4"/>
  <c r="O13" i="4"/>
  <c r="N15" i="4"/>
  <c r="N12" i="4"/>
  <c r="N14" i="4"/>
  <c r="N9" i="4"/>
  <c r="N16" i="5"/>
  <c r="F11" i="6"/>
  <c r="D21" i="6"/>
  <c r="P45" i="4"/>
  <c r="N49" i="5"/>
  <c r="D19" i="6"/>
  <c r="O27" i="5"/>
  <c r="N31" i="4"/>
  <c r="M45" i="5"/>
  <c r="N46" i="4"/>
  <c r="N19" i="5"/>
  <c r="N52" i="4"/>
  <c r="F17" i="6"/>
  <c r="N59" i="4"/>
  <c r="N48" i="4"/>
  <c r="P8" i="4"/>
  <c r="D23" i="6"/>
  <c r="P47" i="5"/>
  <c r="F12" i="6"/>
  <c r="O46" i="4"/>
  <c r="N47" i="4"/>
  <c r="P58" i="5"/>
  <c r="N54" i="4"/>
  <c r="P36" i="4"/>
  <c r="P63" i="4"/>
  <c r="O35" i="5"/>
  <c r="M70" i="5"/>
  <c r="M59" i="4"/>
  <c r="O59" i="4"/>
  <c r="N51" i="4"/>
  <c r="P21" i="4"/>
  <c r="N76" i="5"/>
  <c r="N69" i="4"/>
  <c r="P18" i="4"/>
  <c r="P26" i="5"/>
  <c r="N49" i="4"/>
  <c r="N11" i="4"/>
  <c r="N45" i="4"/>
  <c r="N19" i="4"/>
  <c r="N74" i="4"/>
  <c r="P17" i="4"/>
  <c r="P44" i="4"/>
  <c r="N45" i="5"/>
  <c r="O49" i="5"/>
  <c r="B23" i="6"/>
  <c r="P11" i="5"/>
  <c r="M20" i="5"/>
  <c r="M17" i="4"/>
  <c r="M21" i="4"/>
  <c r="O15" i="4"/>
  <c r="N42" i="4"/>
  <c r="P51" i="4"/>
  <c r="O42" i="5"/>
  <c r="M26" i="5"/>
  <c r="N30" i="4"/>
  <c r="N55" i="4"/>
  <c r="P31" i="4"/>
  <c r="P76" i="4"/>
  <c r="N48" i="5"/>
  <c r="D20" i="6"/>
  <c r="O73" i="5"/>
  <c r="P69" i="5"/>
  <c r="M67" i="5"/>
  <c r="M34" i="4"/>
  <c r="M11" i="4"/>
  <c r="O61" i="4"/>
  <c r="N50" i="4"/>
  <c r="N64" i="5"/>
  <c r="N20" i="4"/>
  <c r="P25" i="4"/>
  <c r="O9" i="5"/>
  <c r="M28" i="4"/>
  <c r="J19" i="6"/>
  <c r="P26" i="4"/>
  <c r="N52" i="5"/>
  <c r="O59" i="5"/>
  <c r="O11" i="5"/>
  <c r="N37" i="4"/>
  <c r="P19" i="4"/>
  <c r="D15" i="6"/>
  <c r="O17" i="5"/>
  <c r="P41" i="5"/>
  <c r="P60" i="5"/>
  <c r="M23" i="5"/>
  <c r="M36" i="4"/>
  <c r="H8" i="6"/>
  <c r="O12" i="4"/>
  <c r="N8" i="4"/>
  <c r="P40" i="4"/>
  <c r="B12" i="6"/>
  <c r="H13" i="6"/>
  <c r="N58" i="4"/>
  <c r="N76" i="4"/>
  <c r="P52" i="4"/>
  <c r="P20" i="4"/>
  <c r="N68" i="5"/>
  <c r="O55" i="5"/>
  <c r="B25" i="6"/>
  <c r="P46" i="5"/>
  <c r="M18" i="5"/>
  <c r="M70" i="4"/>
  <c r="H10" i="6"/>
  <c r="O58" i="4"/>
  <c r="N27" i="4"/>
  <c r="P27" i="5"/>
  <c r="N57" i="4"/>
  <c r="P41" i="4"/>
  <c r="P71" i="5"/>
  <c r="O32" i="4"/>
  <c r="M55" i="4"/>
  <c r="P61" i="4"/>
  <c r="N74" i="5"/>
  <c r="O48" i="5"/>
  <c r="B20" i="6"/>
  <c r="P72" i="4"/>
  <c r="O41" i="5"/>
  <c r="M64" i="5"/>
  <c r="N53" i="4"/>
  <c r="N72" i="4"/>
  <c r="N73" i="4"/>
  <c r="N24" i="4"/>
  <c r="N36" i="4"/>
  <c r="N67" i="4"/>
  <c r="P64" i="4"/>
  <c r="P55" i="4"/>
  <c r="N53" i="5"/>
  <c r="D10" i="6"/>
  <c r="O56" i="5"/>
  <c r="P61" i="5"/>
  <c r="M30" i="5"/>
  <c r="J21" i="6"/>
  <c r="M23" i="4"/>
  <c r="O76" i="4"/>
  <c r="N44" i="4"/>
  <c r="O24" i="5"/>
  <c r="M57" i="4"/>
  <c r="O35" i="4"/>
  <c r="P68" i="4"/>
  <c r="P35" i="4"/>
  <c r="P30" i="4"/>
  <c r="P70" i="4"/>
  <c r="N18" i="5"/>
  <c r="N66" i="5"/>
  <c r="N56" i="5"/>
  <c r="N32" i="5"/>
  <c r="N38" i="5"/>
  <c r="D7" i="6"/>
  <c r="O30" i="5"/>
  <c r="O46" i="5"/>
  <c r="O36" i="5"/>
  <c r="O13" i="5"/>
  <c r="B14" i="6"/>
  <c r="B22" i="6"/>
  <c r="P33" i="5"/>
  <c r="P40" i="5"/>
  <c r="P37" i="5"/>
  <c r="P24" i="5"/>
  <c r="M52" i="5"/>
  <c r="M40" i="5"/>
  <c r="M17" i="5"/>
  <c r="M76" i="5"/>
  <c r="F8" i="6"/>
  <c r="J23" i="6"/>
  <c r="J12" i="6"/>
  <c r="M66" i="4"/>
  <c r="M40" i="4"/>
  <c r="M39" i="4"/>
  <c r="M61" i="4"/>
  <c r="H12" i="6"/>
  <c r="O67" i="4"/>
  <c r="O55" i="4"/>
  <c r="O66" i="4"/>
  <c r="O49" i="4"/>
  <c r="P53" i="4"/>
  <c r="P43" i="4"/>
  <c r="P10" i="4"/>
  <c r="P50" i="4"/>
  <c r="P66" i="4"/>
  <c r="N31" i="5"/>
  <c r="N44" i="5"/>
  <c r="N10" i="5"/>
  <c r="N22" i="5"/>
  <c r="D16" i="6"/>
  <c r="E16" i="6" s="1"/>
  <c r="O75" i="5"/>
  <c r="O53" i="5"/>
  <c r="O14" i="5"/>
  <c r="O39" i="5"/>
  <c r="B8" i="6"/>
  <c r="B16" i="6"/>
  <c r="P72" i="5"/>
  <c r="P16" i="5"/>
  <c r="P10" i="5"/>
  <c r="P31" i="5"/>
  <c r="M61" i="5"/>
  <c r="M66" i="5"/>
  <c r="M56" i="5"/>
  <c r="M58" i="5"/>
  <c r="F15" i="6"/>
  <c r="J25" i="6"/>
  <c r="J7" i="6"/>
  <c r="M22" i="4"/>
  <c r="M52" i="4"/>
  <c r="M16" i="4"/>
  <c r="M25" i="4"/>
  <c r="H7" i="6"/>
  <c r="O69" i="4"/>
  <c r="O16" i="4"/>
  <c r="O41" i="4"/>
  <c r="O50" i="4"/>
  <c r="N12" i="5"/>
  <c r="N57" i="5"/>
  <c r="N51" i="5"/>
  <c r="N72" i="5"/>
  <c r="N50" i="5"/>
  <c r="D17" i="6"/>
  <c r="E17" i="6" s="1"/>
  <c r="O21" i="5"/>
  <c r="O70" i="5"/>
  <c r="O19" i="5"/>
  <c r="O12" i="5"/>
  <c r="B21" i="6"/>
  <c r="P57" i="5"/>
  <c r="P12" i="5"/>
  <c r="P64" i="5"/>
  <c r="P73" i="5"/>
  <c r="P75" i="5"/>
  <c r="M44" i="5"/>
  <c r="M55" i="5"/>
  <c r="M15" i="5"/>
  <c r="M62" i="5"/>
  <c r="F22" i="6"/>
  <c r="J14" i="6"/>
  <c r="M75" i="4"/>
  <c r="M14" i="4"/>
  <c r="M54" i="4"/>
  <c r="M72" i="4"/>
  <c r="M48" i="4"/>
  <c r="H25" i="6"/>
  <c r="I25" i="6" s="1"/>
  <c r="O10" i="4"/>
  <c r="O25" i="4"/>
  <c r="O37" i="4"/>
  <c r="O45" i="4"/>
  <c r="P62" i="4"/>
  <c r="O74" i="5"/>
  <c r="O8" i="4"/>
  <c r="N66" i="4"/>
  <c r="N17" i="4"/>
  <c r="N56" i="4"/>
  <c r="N10" i="4"/>
  <c r="N21" i="4"/>
  <c r="N16" i="4"/>
  <c r="P48" i="4"/>
  <c r="P33" i="4"/>
  <c r="N29" i="5"/>
  <c r="O64" i="5"/>
  <c r="B9" i="6"/>
  <c r="P34" i="5"/>
  <c r="M71" i="5"/>
  <c r="M45" i="4"/>
  <c r="H16" i="6"/>
  <c r="O29" i="4"/>
  <c r="N28" i="4"/>
  <c r="P39" i="5"/>
  <c r="M64" i="4"/>
  <c r="O52" i="4"/>
  <c r="P49" i="4"/>
  <c r="P59" i="4"/>
  <c r="P73" i="4"/>
  <c r="P34" i="4"/>
  <c r="N47" i="5"/>
  <c r="N21" i="5"/>
  <c r="N30" i="5"/>
  <c r="N24" i="5"/>
  <c r="D8" i="6"/>
  <c r="D24" i="6"/>
  <c r="O61" i="5"/>
  <c r="O60" i="5"/>
  <c r="O43" i="5"/>
  <c r="O47" i="5"/>
  <c r="B13" i="6"/>
  <c r="P45" i="5"/>
  <c r="P13" i="5"/>
  <c r="P17" i="5"/>
  <c r="P68" i="5"/>
  <c r="P42" i="5"/>
  <c r="M33" i="5"/>
  <c r="M35" i="5"/>
  <c r="M63" i="5"/>
  <c r="M41" i="5"/>
  <c r="F23" i="6"/>
  <c r="J10" i="6"/>
  <c r="M62" i="4"/>
  <c r="M31" i="4"/>
  <c r="M46" i="4"/>
  <c r="M42" i="4"/>
  <c r="M18" i="4"/>
  <c r="H20" i="6"/>
  <c r="O28" i="4"/>
  <c r="O26" i="4"/>
  <c r="O34" i="4"/>
  <c r="O48" i="4"/>
  <c r="P29" i="4"/>
  <c r="P24" i="4"/>
  <c r="P71" i="4"/>
  <c r="P69" i="4"/>
  <c r="N41" i="5"/>
  <c r="N65" i="5"/>
  <c r="N55" i="5"/>
  <c r="N46" i="5"/>
  <c r="N20" i="5"/>
  <c r="D11" i="6"/>
  <c r="O54" i="5"/>
  <c r="O22" i="5"/>
  <c r="O44" i="5"/>
  <c r="O63" i="5"/>
  <c r="B19" i="6"/>
  <c r="P35" i="5"/>
  <c r="P52" i="5"/>
  <c r="P36" i="5"/>
  <c r="P76" i="5"/>
  <c r="P23" i="5"/>
  <c r="M73" i="5"/>
  <c r="M28" i="5"/>
  <c r="M27" i="5"/>
  <c r="M29" i="5"/>
  <c r="F10" i="6"/>
  <c r="J9" i="6"/>
  <c r="M13" i="4"/>
  <c r="M37" i="4"/>
  <c r="M73" i="4"/>
  <c r="M74" i="4"/>
  <c r="M47" i="4"/>
  <c r="H21" i="6"/>
  <c r="O23" i="4"/>
  <c r="O22" i="4"/>
  <c r="O31" i="4"/>
  <c r="O72" i="4"/>
  <c r="N73" i="5"/>
  <c r="N11" i="5"/>
  <c r="N71" i="5"/>
  <c r="N70" i="5"/>
  <c r="D25" i="6"/>
  <c r="D13" i="6"/>
  <c r="O33" i="5"/>
  <c r="O37" i="5"/>
  <c r="O38" i="5"/>
  <c r="O10" i="5"/>
  <c r="B15" i="6"/>
  <c r="P8" i="5"/>
  <c r="P19" i="5"/>
  <c r="P65" i="5"/>
  <c r="P56" i="5"/>
  <c r="M19" i="5"/>
  <c r="M60" i="5"/>
  <c r="M59" i="5"/>
  <c r="M32" i="5"/>
  <c r="M36" i="5"/>
  <c r="F24" i="6"/>
  <c r="J8" i="6"/>
  <c r="M38" i="4"/>
  <c r="M56" i="4"/>
  <c r="M19" i="4"/>
  <c r="M24" i="4"/>
  <c r="H11" i="6"/>
  <c r="O11" i="4"/>
  <c r="O24" i="4"/>
  <c r="O53" i="4"/>
  <c r="O54" i="4"/>
  <c r="O38" i="4"/>
  <c r="P47" i="4"/>
  <c r="B18" i="6"/>
  <c r="N26" i="4"/>
  <c r="N41" i="4"/>
  <c r="N40" i="4"/>
  <c r="N60" i="4"/>
  <c r="N68" i="4"/>
  <c r="N61" i="4"/>
  <c r="N63" i="4"/>
  <c r="P67" i="4"/>
  <c r="P56" i="4"/>
  <c r="N43" i="5"/>
  <c r="O16" i="5"/>
  <c r="P49" i="5"/>
  <c r="M9" i="5"/>
  <c r="M39" i="5"/>
  <c r="M68" i="4"/>
  <c r="O60" i="4"/>
  <c r="O30" i="4"/>
  <c r="P23" i="4"/>
  <c r="F18" i="6"/>
  <c r="M44" i="4"/>
  <c r="N43" i="4"/>
  <c r="P27" i="4"/>
  <c r="P28" i="4"/>
  <c r="P60" i="4"/>
  <c r="P9" i="4"/>
  <c r="N14" i="5"/>
  <c r="N54" i="5"/>
  <c r="N35" i="5"/>
  <c r="N37" i="5"/>
  <c r="D22" i="6"/>
  <c r="O65" i="5"/>
  <c r="O29" i="5"/>
  <c r="O32" i="5"/>
  <c r="O67" i="5"/>
  <c r="O69" i="5"/>
  <c r="B10" i="6"/>
  <c r="P51" i="5"/>
  <c r="P53" i="5"/>
  <c r="P63" i="5"/>
  <c r="P74" i="5"/>
  <c r="M65" i="5"/>
  <c r="M50" i="5"/>
  <c r="M54" i="5"/>
  <c r="M74" i="5"/>
  <c r="M14" i="5"/>
  <c r="F25" i="6"/>
  <c r="J24" i="6"/>
  <c r="M15" i="4"/>
  <c r="M65" i="4"/>
  <c r="M60" i="4"/>
  <c r="M32" i="4"/>
  <c r="H17" i="6"/>
  <c r="H9" i="6"/>
  <c r="O42" i="4"/>
  <c r="O57" i="4"/>
  <c r="O18" i="4"/>
  <c r="O44" i="4"/>
  <c r="P57" i="4"/>
  <c r="P39" i="4"/>
  <c r="P22" i="4"/>
  <c r="P12" i="4"/>
  <c r="N39" i="5"/>
  <c r="N8" i="5"/>
  <c r="N15" i="5"/>
  <c r="N23" i="5"/>
  <c r="N69" i="5"/>
  <c r="D14" i="6"/>
  <c r="O40" i="5"/>
  <c r="O20" i="5"/>
  <c r="O18" i="5"/>
  <c r="O8" i="5"/>
  <c r="B11" i="6"/>
  <c r="P22" i="5"/>
  <c r="P43" i="5"/>
  <c r="P55" i="5"/>
  <c r="P67" i="5"/>
  <c r="M38" i="5"/>
  <c r="M69" i="5"/>
  <c r="M16" i="5"/>
  <c r="M22" i="5"/>
  <c r="M49" i="5"/>
  <c r="F9" i="6"/>
  <c r="J15" i="6"/>
  <c r="M35" i="4"/>
  <c r="M20" i="4"/>
  <c r="M50" i="4"/>
  <c r="M30" i="4"/>
  <c r="H24" i="6"/>
  <c r="H14" i="6"/>
  <c r="O33" i="4"/>
  <c r="O65" i="4"/>
  <c r="O19" i="4"/>
  <c r="O39" i="4"/>
  <c r="N59" i="5"/>
  <c r="N58" i="5"/>
  <c r="N33" i="5"/>
  <c r="N27" i="5"/>
  <c r="D18" i="6"/>
  <c r="O45" i="5"/>
  <c r="O76" i="5"/>
  <c r="O25" i="5"/>
  <c r="O50" i="5"/>
  <c r="O58" i="5"/>
  <c r="B7" i="6"/>
  <c r="P70" i="5"/>
  <c r="P9" i="5"/>
  <c r="P54" i="5"/>
  <c r="P66" i="5"/>
  <c r="M75" i="5"/>
  <c r="M8" i="5"/>
  <c r="M57" i="5"/>
  <c r="M46" i="5"/>
  <c r="F14" i="6"/>
  <c r="F19" i="6"/>
  <c r="J11" i="6"/>
  <c r="M49" i="4"/>
  <c r="M33" i="4"/>
  <c r="M26" i="4"/>
  <c r="M71" i="4"/>
  <c r="H18" i="6"/>
  <c r="O47" i="4"/>
  <c r="O51" i="4"/>
  <c r="O56" i="4"/>
  <c r="O27" i="4"/>
  <c r="O21" i="4"/>
  <c r="P25" i="5"/>
  <c r="P32" i="5"/>
  <c r="P20" i="5"/>
  <c r="M51" i="5"/>
  <c r="M31" i="5"/>
  <c r="M42" i="5"/>
  <c r="M34" i="5"/>
  <c r="M10" i="5"/>
  <c r="F21" i="6"/>
  <c r="J16" i="6"/>
  <c r="M9" i="4"/>
  <c r="M76" i="4"/>
  <c r="M29" i="4"/>
  <c r="M51" i="4"/>
  <c r="H19" i="6"/>
  <c r="O20" i="4"/>
  <c r="O63" i="4"/>
  <c r="O9" i="4"/>
  <c r="O43" i="4"/>
  <c r="O70" i="4"/>
  <c r="P65" i="4"/>
  <c r="P14" i="4"/>
  <c r="P75" i="4"/>
  <c r="P74" i="4"/>
  <c r="N9" i="5"/>
  <c r="N36" i="5"/>
  <c r="N17" i="5"/>
  <c r="N42" i="5"/>
  <c r="D9" i="6"/>
  <c r="O52" i="5"/>
  <c r="O23" i="5"/>
  <c r="O62" i="5"/>
  <c r="O26" i="5"/>
  <c r="O28" i="5"/>
  <c r="B24" i="6"/>
  <c r="C24" i="6" s="1"/>
  <c r="P29" i="5"/>
  <c r="P48" i="5"/>
  <c r="P14" i="5"/>
  <c r="P15" i="5"/>
  <c r="M48" i="5"/>
  <c r="M21" i="5"/>
  <c r="M47" i="5"/>
  <c r="M24" i="5"/>
  <c r="F7" i="6"/>
  <c r="F13" i="6"/>
  <c r="J20" i="6"/>
  <c r="M41" i="4"/>
  <c r="M58" i="4"/>
  <c r="M53" i="4"/>
  <c r="M12" i="4"/>
  <c r="H15" i="6"/>
  <c r="O14" i="4"/>
  <c r="O64" i="4"/>
  <c r="O40" i="4"/>
  <c r="O71" i="4"/>
  <c r="O74" i="4"/>
  <c r="N67" i="5"/>
  <c r="N13" i="5"/>
  <c r="N61" i="5"/>
  <c r="N63" i="5"/>
  <c r="D12" i="6"/>
  <c r="O31" i="5"/>
  <c r="O34" i="5"/>
  <c r="O57" i="5"/>
  <c r="O15" i="5"/>
  <c r="B17" i="6"/>
  <c r="P44" i="5"/>
  <c r="P59" i="5"/>
  <c r="P38" i="5"/>
  <c r="P18" i="5"/>
  <c r="P62" i="5"/>
  <c r="M13" i="5"/>
  <c r="M53" i="5"/>
  <c r="M11" i="5"/>
  <c r="M12" i="5"/>
  <c r="F20" i="6"/>
  <c r="G20" i="6" s="1"/>
  <c r="J17" i="6"/>
  <c r="K17" i="6" s="1"/>
  <c r="J13" i="6"/>
  <c r="M63" i="4"/>
  <c r="M27" i="4"/>
  <c r="M10" i="4"/>
  <c r="M43" i="4"/>
  <c r="H22" i="6"/>
  <c r="O73" i="4"/>
  <c r="O62" i="4"/>
  <c r="O68" i="4"/>
  <c r="O75" i="4"/>
  <c r="E12" i="6" l="1"/>
  <c r="K13" i="6"/>
  <c r="K20" i="6"/>
  <c r="K16" i="6"/>
  <c r="K11" i="6"/>
  <c r="K15" i="6"/>
  <c r="K24" i="6"/>
  <c r="E9" i="6"/>
  <c r="E13" i="6"/>
  <c r="E11" i="6"/>
  <c r="E24" i="6"/>
  <c r="G22" i="6"/>
  <c r="E19" i="6"/>
  <c r="E14" i="6"/>
  <c r="G18" i="6"/>
  <c r="G24" i="6"/>
  <c r="E25" i="6"/>
  <c r="G10" i="6"/>
  <c r="G23" i="6"/>
  <c r="E8" i="6"/>
  <c r="K19" i="6"/>
  <c r="E23" i="6"/>
  <c r="G17" i="6"/>
  <c r="G13" i="6"/>
  <c r="G21" i="6"/>
  <c r="G19" i="6"/>
  <c r="E18" i="6"/>
  <c r="G9" i="6"/>
  <c r="G25" i="6"/>
  <c r="E22" i="6"/>
  <c r="E15" i="6"/>
  <c r="E20" i="6"/>
  <c r="I22" i="6"/>
  <c r="I15" i="6"/>
  <c r="I19" i="6"/>
  <c r="I18" i="6"/>
  <c r="I24" i="6"/>
  <c r="I17" i="6"/>
  <c r="K8" i="6"/>
  <c r="K9" i="6"/>
  <c r="K10" i="6"/>
  <c r="G15" i="6"/>
  <c r="G8" i="6"/>
  <c r="I10" i="6"/>
  <c r="I8" i="6"/>
  <c r="G11" i="6"/>
  <c r="K22" i="6"/>
  <c r="K18" i="6"/>
  <c r="G16" i="6"/>
  <c r="C11" i="6"/>
  <c r="C10" i="6"/>
  <c r="C17" i="6"/>
  <c r="C16" i="6"/>
  <c r="I12" i="6"/>
  <c r="C22" i="6"/>
  <c r="C23" i="6"/>
  <c r="I21" i="6"/>
  <c r="I20" i="6"/>
  <c r="C21" i="6"/>
  <c r="C8" i="6"/>
  <c r="K12" i="6"/>
  <c r="C14" i="6"/>
  <c r="G14" i="6"/>
  <c r="I14" i="6"/>
  <c r="I9" i="6"/>
  <c r="I11" i="6"/>
  <c r="C15" i="6"/>
  <c r="C19" i="6"/>
  <c r="C13" i="6"/>
  <c r="I16" i="6"/>
  <c r="C9" i="6"/>
  <c r="K14" i="6"/>
  <c r="K25" i="6"/>
  <c r="K23" i="6"/>
  <c r="K21" i="6"/>
  <c r="E10" i="6"/>
  <c r="I13" i="6"/>
  <c r="G12" i="6"/>
  <c r="E21" i="6"/>
  <c r="I23" i="6"/>
  <c r="C20" i="6"/>
  <c r="C25" i="6"/>
  <c r="C12" i="6"/>
  <c r="C18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<sst xmlns="http://schemas.openxmlformats.org/spreadsheetml/2006/main" count="3065" uniqueCount="437">
  <si>
    <t>Abivajadusega</t>
  </si>
  <si>
    <t>Abivajaduseta</t>
  </si>
  <si>
    <t>Kontrollgrupp</t>
  </si>
  <si>
    <t>Kõik noored</t>
  </si>
  <si>
    <t>Naised</t>
  </si>
  <si>
    <t>Mehed</t>
  </si>
  <si>
    <t>16-17</t>
  </si>
  <si>
    <t>18-20</t>
  </si>
  <si>
    <t>21-23</t>
  </si>
  <si>
    <t>24-26</t>
  </si>
  <si>
    <t>249/159</t>
  </si>
  <si>
    <t>põhi-hariduseta</t>
  </si>
  <si>
    <t>põhi-haridus</t>
  </si>
  <si>
    <t>kutse-haridus</t>
  </si>
  <si>
    <t>572/363</t>
  </si>
  <si>
    <t>kõrg-haridus</t>
  </si>
  <si>
    <t>102/57</t>
  </si>
  <si>
    <t>4-seiret</t>
  </si>
  <si>
    <t>Võrdlus-grupi suurus</t>
  </si>
  <si>
    <t>757/519</t>
  </si>
  <si>
    <t>1989/1296</t>
  </si>
  <si>
    <t>2534/1924</t>
  </si>
  <si>
    <t>373/258</t>
  </si>
  <si>
    <t>840/557</t>
  </si>
  <si>
    <t>1039/795</t>
  </si>
  <si>
    <t>384/261</t>
  </si>
  <si>
    <t>1149/739</t>
  </si>
  <si>
    <t>1495/1129</t>
  </si>
  <si>
    <t>93/77</t>
  </si>
  <si>
    <t>193/158</t>
  </si>
  <si>
    <t>114/84</t>
  </si>
  <si>
    <t>671/453</t>
  </si>
  <si>
    <t>624/476</t>
  </si>
  <si>
    <t>233/175</t>
  </si>
  <si>
    <t>615/391</t>
  </si>
  <si>
    <t>932/709</t>
  </si>
  <si>
    <t>182/108</t>
  </si>
  <si>
    <t>510/294</t>
  </si>
  <si>
    <t>864/655</t>
  </si>
  <si>
    <t>90/61</t>
  </si>
  <si>
    <t>218/161</t>
  </si>
  <si>
    <t>511/406</t>
  </si>
  <si>
    <t>284/211</t>
  </si>
  <si>
    <t>644/446</t>
  </si>
  <si>
    <t>745/547</t>
  </si>
  <si>
    <t>147/95</t>
  </si>
  <si>
    <t>453/269</t>
  </si>
  <si>
    <t>481/377</t>
  </si>
  <si>
    <t>187/119</t>
  </si>
  <si>
    <t>694/514</t>
  </si>
  <si>
    <t>49/33</t>
  </si>
  <si>
    <t>103/80</t>
  </si>
  <si>
    <t>385/273</t>
  </si>
  <si>
    <t>1410/957</t>
  </si>
  <si>
    <t>1213/1038</t>
  </si>
  <si>
    <t>Anija vald</t>
  </si>
  <si>
    <t>Antsla vald</t>
  </si>
  <si>
    <t>Elva vald</t>
  </si>
  <si>
    <t>Haapsalu linn</t>
  </si>
  <si>
    <t>Haljala vald</t>
  </si>
  <si>
    <t>Harku vald</t>
  </si>
  <si>
    <t>Häädemeeste vald</t>
  </si>
  <si>
    <t>Jõelähtme vald</t>
  </si>
  <si>
    <t>Jõgeva vald</t>
  </si>
  <si>
    <t>Jõhvi vald</t>
  </si>
  <si>
    <t>Järva vald</t>
  </si>
  <si>
    <t>Kadrina vald</t>
  </si>
  <si>
    <t>Kambja vald</t>
  </si>
  <si>
    <t>Kanepi vald</t>
  </si>
  <si>
    <t>Kastre vald</t>
  </si>
  <si>
    <t>Keila linn</t>
  </si>
  <si>
    <t>Kihnu vald</t>
  </si>
  <si>
    <t>Kiili vald</t>
  </si>
  <si>
    <t>Kohila vald</t>
  </si>
  <si>
    <t>Kohtla-Järve linn</t>
  </si>
  <si>
    <t>Kose vald</t>
  </si>
  <si>
    <t>Kuusalu vald</t>
  </si>
  <si>
    <t>Loksa linn</t>
  </si>
  <si>
    <t>Luunja vald</t>
  </si>
  <si>
    <t>Lääne-Nigula vald</t>
  </si>
  <si>
    <t>Lääneranna vald</t>
  </si>
  <si>
    <t>Lüganuse vald</t>
  </si>
  <si>
    <t>Maardu linn</t>
  </si>
  <si>
    <t>Muhu vald</t>
  </si>
  <si>
    <t>Mulgi vald</t>
  </si>
  <si>
    <t>Mustvee vald</t>
  </si>
  <si>
    <t>Märjamaa vald</t>
  </si>
  <si>
    <t>Narva linn</t>
  </si>
  <si>
    <t>Peipsiääre vald</t>
  </si>
  <si>
    <t>Põhja-Pärnumaa vald</t>
  </si>
  <si>
    <t>Põhja-Sakala vald</t>
  </si>
  <si>
    <t>Põltsamaa vald</t>
  </si>
  <si>
    <t>Põlva vald</t>
  </si>
  <si>
    <t>Pärnu linn</t>
  </si>
  <si>
    <t>Raasiku vald</t>
  </si>
  <si>
    <t>Rae vald</t>
  </si>
  <si>
    <t>Rakvere linn</t>
  </si>
  <si>
    <t>Rakvere vald</t>
  </si>
  <si>
    <t>Rapla vald</t>
  </si>
  <si>
    <t>Rõuge vald</t>
  </si>
  <si>
    <t>Räpina vald</t>
  </si>
  <si>
    <t>Saarde vald</t>
  </si>
  <si>
    <t>Saaremaa vald</t>
  </si>
  <si>
    <t>Saue vald</t>
  </si>
  <si>
    <t>Setomaa vald</t>
  </si>
  <si>
    <t>Sillamäe linn</t>
  </si>
  <si>
    <t>Tallinn</t>
  </si>
  <si>
    <t>Tapa vald</t>
  </si>
  <si>
    <t>Tartu linn</t>
  </si>
  <si>
    <t>Tartu vald</t>
  </si>
  <si>
    <t>Toila vald</t>
  </si>
  <si>
    <t>Tori vald</t>
  </si>
  <si>
    <t>Tõrva vald</t>
  </si>
  <si>
    <t>Türi vald</t>
  </si>
  <si>
    <t>Valga vald</t>
  </si>
  <si>
    <t>Viimsi vald</t>
  </si>
  <si>
    <t>Viljandi linn</t>
  </si>
  <si>
    <t>Viljandi vald</t>
  </si>
  <si>
    <t>Vinni vald</t>
  </si>
  <si>
    <t>Viru-Nigula vald</t>
  </si>
  <si>
    <t>Vormsi vald</t>
  </si>
  <si>
    <t>Võru linn</t>
  </si>
  <si>
    <t>Väike-Maarja vald</t>
  </si>
  <si>
    <t>Kohalik omavalitsus</t>
  </si>
  <si>
    <t>I seire</t>
  </si>
  <si>
    <t>II seire</t>
  </si>
  <si>
    <t>Nimekirjas</t>
  </si>
  <si>
    <t>Kontakti otsiti</t>
  </si>
  <si>
    <t>Kontakt saadi</t>
  </si>
  <si>
    <t>III seire</t>
  </si>
  <si>
    <t>IV seire</t>
  </si>
  <si>
    <t>Abivaja-dusega</t>
  </si>
  <si>
    <t>KOKKU</t>
  </si>
  <si>
    <t>Nimekirja suhtes</t>
  </si>
  <si>
    <t>Kontakti otsimise suhtes</t>
  </si>
  <si>
    <t>Saadud kontak-tide suhtes</t>
  </si>
  <si>
    <t>o</t>
  </si>
  <si>
    <r>
      <rPr>
        <b/>
        <sz val="10"/>
        <color theme="1"/>
        <rFont val="Symbol"/>
        <family val="1"/>
        <charset val="2"/>
      </rPr>
      <t>¬</t>
    </r>
    <r>
      <rPr>
        <b/>
        <sz val="10"/>
        <color theme="1"/>
        <rFont val="IBM Plex Sans"/>
        <family val="2"/>
      </rPr>
      <t xml:space="preserve"> seire valik</t>
    </r>
  </si>
  <si>
    <t>x</t>
  </si>
  <si>
    <t>kontakti otsitud/nimekirja suurus</t>
  </si>
  <si>
    <t>kontakt saadud/nimekirja suurus</t>
  </si>
  <si>
    <t>abivajadusega/nimekirja suurus</t>
  </si>
  <si>
    <t>kontakt saadud/kontakti otsitud</t>
  </si>
  <si>
    <t>abivajadusega/kontakti otsitud</t>
  </si>
  <si>
    <t>abivajadusega/kontakt saadud</t>
  </si>
  <si>
    <r>
      <rPr>
        <b/>
        <sz val="10"/>
        <color theme="1"/>
        <rFont val="Symbol"/>
        <family val="1"/>
        <charset val="2"/>
      </rPr>
      <t>¬</t>
    </r>
    <r>
      <rPr>
        <b/>
        <sz val="10"/>
        <color theme="1"/>
        <rFont val="IBM Plex Sans"/>
        <family val="2"/>
      </rPr>
      <t xml:space="preserve"> suhtarvude trendid</t>
    </r>
  </si>
  <si>
    <t>I</t>
  </si>
  <si>
    <t>II</t>
  </si>
  <si>
    <t>III</t>
  </si>
  <si>
    <t>IV</t>
  </si>
  <si>
    <t>Noorte arv kellele:</t>
  </si>
  <si>
    <t>Saadeti teavitus</t>
  </si>
  <si>
    <t>sh saadeti e-kiri</t>
  </si>
  <si>
    <t>sh saadeti SMS</t>
  </si>
  <si>
    <t>sh saadeti tavakiri</t>
  </si>
  <si>
    <t xml:space="preserve">Varaseim saatmine </t>
  </si>
  <si>
    <t>Hiliseim saatmine</t>
  </si>
  <si>
    <t>Peale seire algust päevades:</t>
  </si>
  <si>
    <t>Keskmine saatmise aeg</t>
  </si>
  <si>
    <t>Saatmisaja standarthälve</t>
  </si>
  <si>
    <t>Noori nimekirjas</t>
  </si>
  <si>
    <t>Teavituse saanute osakaal</t>
  </si>
  <si>
    <t>sh saadeti 
e-kiri</t>
  </si>
  <si>
    <t>Esimene saatmine peale seire algust päevades:</t>
  </si>
  <si>
    <t xml:space="preserve">Varaseim </t>
  </si>
  <si>
    <t>Hiliseim</t>
  </si>
  <si>
    <t>Keskmine</t>
  </si>
  <si>
    <r>
      <rPr>
        <b/>
        <sz val="10"/>
        <color theme="1"/>
        <rFont val="Symbol"/>
        <family val="1"/>
        <charset val="2"/>
      </rPr>
      <t>¬</t>
    </r>
    <r>
      <rPr>
        <b/>
        <sz val="10"/>
        <color theme="1"/>
        <rFont val="IBM Plex Sans"/>
        <family val="2"/>
      </rPr>
      <t xml:space="preserve"> trendid</t>
    </r>
  </si>
  <si>
    <t>Keskmine kirjade saatmise aeg seire algusest</t>
  </si>
  <si>
    <t>Kokku</t>
  </si>
  <si>
    <t>Vastajaid kokku</t>
  </si>
  <si>
    <t>Elan välismaal</t>
  </si>
  <si>
    <t>Töötan</t>
  </si>
  <si>
    <t>Õpin</t>
  </si>
  <si>
    <t>Pole midagi märgitud</t>
  </si>
  <si>
    <t>Otsin tööd omal käel</t>
  </si>
  <si>
    <t>Hooldan väikelast</t>
  </si>
  <si>
    <t>Lähiajal asun õppima</t>
  </si>
  <si>
    <t>Ajateenistuses (või kohe minemas)</t>
  </si>
  <si>
    <t>Ei oska öelda</t>
  </si>
  <si>
    <t>Ei soovigi töötada, sissetulek tagatud muul viisil</t>
  </si>
  <si>
    <t>Tegelen või olen alustamas ettevõtlusega</t>
  </si>
  <si>
    <t>Tegelen (tipp)spordiga</t>
  </si>
  <si>
    <t>Olen juba töötukassa klient</t>
  </si>
  <si>
    <t>Hooldan pereliiget, kelleks ei ole laps</t>
  </si>
  <si>
    <t>Vabatahtlik töö</t>
  </si>
  <si>
    <t>Olen juba Tugila klient</t>
  </si>
  <si>
    <t>Reisin, viibin lühiajaliselt välismaal</t>
  </si>
  <si>
    <t>Olen vanglas</t>
  </si>
  <si>
    <t>põhikool</t>
  </si>
  <si>
    <t>kutse</t>
  </si>
  <si>
    <t>gym</t>
  </si>
  <si>
    <t>kõrg</t>
  </si>
  <si>
    <t>Vanusegrupp: 16-17</t>
  </si>
  <si>
    <t>Vanusegrupp: 18-20</t>
  </si>
  <si>
    <t>Vanusegrupp: 21-23</t>
  </si>
  <si>
    <t>Vanusegrupp: 24-26</t>
  </si>
  <si>
    <t>Põhikooli haridus</t>
  </si>
  <si>
    <t>Kutseharidus</t>
  </si>
  <si>
    <t>Gümnaasiumi haridus</t>
  </si>
  <si>
    <t>Kõrgharidus</t>
  </si>
  <si>
    <r>
      <rPr>
        <b/>
        <sz val="10"/>
        <color theme="1"/>
        <rFont val="Symbol"/>
        <family val="1"/>
        <charset val="2"/>
      </rPr>
      <t>¬</t>
    </r>
    <r>
      <rPr>
        <b/>
        <sz val="10"/>
        <color theme="1"/>
        <rFont val="IBM Plex Sans"/>
        <family val="2"/>
      </rPr>
      <t xml:space="preserve"> sotsiaaldemograafilise grupi valik</t>
    </r>
  </si>
  <si>
    <t>Ilma põhihariduseta*</t>
  </si>
  <si>
    <t>Mees</t>
  </si>
  <si>
    <t>Naine</t>
  </si>
  <si>
    <t>Põhikooli hariduseta</t>
  </si>
  <si>
    <t>16-17+Mees+Põhihariduseta</t>
  </si>
  <si>
    <t>16-17+Mees+Põhikooli haridus</t>
  </si>
  <si>
    <t>16-17+Naine+Põhihariduseta</t>
  </si>
  <si>
    <t>16-17+Naine+Põhikooli haridus</t>
  </si>
  <si>
    <t>18-20+Mees+Põhihariduseta</t>
  </si>
  <si>
    <t>18-20+Mees+Põhikooli haridus</t>
  </si>
  <si>
    <t>18-20+Mees+Kutseharidus</t>
  </si>
  <si>
    <t>18-20+Mees+Gümnaasiumi haridus</t>
  </si>
  <si>
    <t>18-20+Naine+Põhihariduseta</t>
  </si>
  <si>
    <t>18-20+Naine+Põhikooli haridus</t>
  </si>
  <si>
    <t>18-20+Naine+Kutseharidus</t>
  </si>
  <si>
    <t>18-20+Naine+Gümnaasiumi haridus</t>
  </si>
  <si>
    <t>21-23+Mees+Põhihariduseta</t>
  </si>
  <si>
    <t>21-23+Mees+Põhikooli haridus</t>
  </si>
  <si>
    <t>21-23+Mees+Kutseharidus</t>
  </si>
  <si>
    <t>21-23+Mees+Gümnaasiumi haridus</t>
  </si>
  <si>
    <t>21-23+Mees+Kõrgharidus</t>
  </si>
  <si>
    <t>21-23+Naine+Põhihariduseta</t>
  </si>
  <si>
    <t>21-23+Naine+Põhikooli haridus</t>
  </si>
  <si>
    <t>21-23+Naine+Kutseharidus</t>
  </si>
  <si>
    <t>21-23+Naine+Gümnaasiumi haridus</t>
  </si>
  <si>
    <t>21-23+Naine+Kõrgharidus</t>
  </si>
  <si>
    <t>24-26+Mees+Põhihariduseta</t>
  </si>
  <si>
    <t>24-26+Mees+Põhikooli haridus</t>
  </si>
  <si>
    <t>24-26+Mees+Kutseharidus</t>
  </si>
  <si>
    <t>24-26+Mees+Gümnaasiumi haridus</t>
  </si>
  <si>
    <t>24-26+Mees+Kõrgharidus</t>
  </si>
  <si>
    <t>24-26+Naine+Põhihariduseta</t>
  </si>
  <si>
    <t>24-26+Naine+Põhikooli haridus</t>
  </si>
  <si>
    <t>24-26+Naine+Kutseharidus</t>
  </si>
  <si>
    <t>24-26+Naine+Gümnaasiumi haridus</t>
  </si>
  <si>
    <t>24-26+Naine+Kõrgharidus</t>
  </si>
  <si>
    <r>
      <t xml:space="preserve">Lisa 2.1. </t>
    </r>
    <r>
      <rPr>
        <sz val="14"/>
        <color theme="6" tint="-0.499984740745262"/>
        <rFont val="IBM Plex Sans"/>
        <family val="2"/>
      </rPr>
      <t>KOV aktiivsusnäitajad seirenimekirjadega töötamisel</t>
    </r>
  </si>
  <si>
    <r>
      <t xml:space="preserve">Lisa 2.2. </t>
    </r>
    <r>
      <rPr>
        <sz val="14"/>
        <color theme="6" tint="-0.499984740745262"/>
        <rFont val="IBM Plex Sans"/>
        <family val="2"/>
      </rPr>
      <t>Sotsiaaldemograafiliste gruppide aktiivsusnäitajad</t>
    </r>
  </si>
  <si>
    <r>
      <t xml:space="preserve">Lisa 2.3. </t>
    </r>
    <r>
      <rPr>
        <sz val="14"/>
        <color theme="6" tint="-0.499984740745262"/>
        <rFont val="IBM Plex Sans"/>
        <family val="2"/>
      </rPr>
      <t>Teavituste saatmine seirenimekirjade noortele</t>
    </r>
  </si>
  <si>
    <r>
      <t xml:space="preserve">Lisa 2.4. </t>
    </r>
    <r>
      <rPr>
        <sz val="14"/>
        <color theme="6" tint="-0.499984740745262"/>
        <rFont val="IBM Plex Sans"/>
        <family val="2"/>
      </rPr>
      <t>Abivajaduseta noorte abi mittevajamise põhjused</t>
    </r>
  </si>
  <si>
    <t>Abivajadus</t>
  </si>
  <si>
    <t>Sugu</t>
  </si>
  <si>
    <t>Vanusrgrupp</t>
  </si>
  <si>
    <t>Ebasoodsast olukorrast väljumisel</t>
  </si>
  <si>
    <t>Haridustee jätkamisel</t>
  </si>
  <si>
    <t>Huvipakkuva töö või praktika leidmisel</t>
  </si>
  <si>
    <t>Abivajadusega noorte arv</t>
  </si>
  <si>
    <t>Märkimisi noore kohta</t>
  </si>
  <si>
    <t>139 (18%)</t>
  </si>
  <si>
    <t>85 (22%)</t>
  </si>
  <si>
    <t>54 (14%)</t>
  </si>
  <si>
    <t>5 (5%)</t>
  </si>
  <si>
    <t>48 (19%)</t>
  </si>
  <si>
    <t>44 (19%)</t>
  </si>
  <si>
    <t>42 (23%)</t>
  </si>
  <si>
    <t>346 (46%)</t>
  </si>
  <si>
    <t>164 (43%)</t>
  </si>
  <si>
    <t>182 (49%)</t>
  </si>
  <si>
    <t>35 (38%)</t>
  </si>
  <si>
    <t>128 (51%)</t>
  </si>
  <si>
    <t>110 (47%)</t>
  </si>
  <si>
    <t>73 (40%)</t>
  </si>
  <si>
    <t>486 (64%)</t>
  </si>
  <si>
    <t>231 (60%)</t>
  </si>
  <si>
    <t>255 (68%)</t>
  </si>
  <si>
    <t>38 (41%)</t>
  </si>
  <si>
    <t>169 (68%)</t>
  </si>
  <si>
    <t>154 (66%)</t>
  </si>
  <si>
    <t>125 (69%)</t>
  </si>
  <si>
    <t>Põhi-
hariduseta</t>
  </si>
  <si>
    <t>Kutse-
haridus</t>
  </si>
  <si>
    <t>Kõrg-
haridus</t>
  </si>
  <si>
    <t>16 (18%)</t>
  </si>
  <si>
    <t>62 (22%)</t>
  </si>
  <si>
    <t>29 (20%)</t>
  </si>
  <si>
    <t>26 (14%)</t>
  </si>
  <si>
    <t>6 (12%)</t>
  </si>
  <si>
    <t>35 (39%)</t>
  </si>
  <si>
    <t>120 (42%)</t>
  </si>
  <si>
    <t>59 (40%)</t>
  </si>
  <si>
    <t>110 (59%)</t>
  </si>
  <si>
    <t>22 (45%)</t>
  </si>
  <si>
    <t>58 (64%)</t>
  </si>
  <si>
    <t>168 (59%)</t>
  </si>
  <si>
    <t>102 (69%)</t>
  </si>
  <si>
    <t>120 (64%)</t>
  </si>
  <si>
    <t>38 (78%)</t>
  </si>
  <si>
    <t>Põhi-haridus</t>
  </si>
  <si>
    <t>Gümnaasiumi-haridus</t>
  </si>
  <si>
    <t>Haridustase</t>
  </si>
  <si>
    <r>
      <t xml:space="preserve">Lisa 2.5. </t>
    </r>
    <r>
      <rPr>
        <sz val="14"/>
        <color theme="6" tint="-0.499984740745262"/>
        <rFont val="IBM Plex Sans"/>
        <family val="2"/>
      </rPr>
      <t>Abivajadusega noorte abi vajamise põhjused</t>
    </r>
  </si>
  <si>
    <t>Vanusegrupp</t>
  </si>
  <si>
    <t>Põhi-hariduseta</t>
  </si>
  <si>
    <t>Kutse-haridus</t>
  </si>
  <si>
    <t>Kõrg-haridus</t>
  </si>
  <si>
    <t xml:space="preserve">Lihtmenetlusi kokku </t>
  </si>
  <si>
    <t>n</t>
  </si>
  <si>
    <t>Osakaal</t>
  </si>
  <si>
    <t>%</t>
  </si>
  <si>
    <t>Töötavad või õpivad TÖR/EHISe väljavõtte hetkel</t>
  </si>
  <si>
    <t>Lihtmenetlusi, mille algusest on möödunud vähemalt 4 kuud</t>
  </si>
  <si>
    <t>Töötavad või õpivad 4 kuud peale lihtmementluse alustamist</t>
  </si>
  <si>
    <t>Lihtmenetlusi, mille algusest on möödunud vähemalt 6 kuud</t>
  </si>
  <si>
    <t>Töötavad või õpivad 6 kuud peale lihtmementluse alustamist</t>
  </si>
  <si>
    <t>Lihtmenetlusi, mille algusest on möödunud vähemalt 12 kuud</t>
  </si>
  <si>
    <t>Töötavad või õpivad 12 kuud peale lihtmenetluse alustamist (Seired I-III)</t>
  </si>
  <si>
    <t>Põhiharidus</t>
  </si>
  <si>
    <t>On töötanud või õppinud alates menetluse alustamisest kuni EHISe/ TÖRi väljavõtteni vähemalt ühel korral*</t>
  </si>
  <si>
    <t>* sh ka need noored, kes töötasid või õppisid lihtmenetluse algatamise hetkel</t>
  </si>
  <si>
    <r>
      <t xml:space="preserve">Lisa 2.6. </t>
    </r>
    <r>
      <rPr>
        <sz val="14"/>
        <color theme="6" tint="-0.499984740745262"/>
        <rFont val="IBM Plex Sans"/>
        <family val="2"/>
      </rPr>
      <t>Lihtmenetluses noorte tööle või õppima asumine seoses noorte soo, vanusegrupi ja haridustasemega</t>
    </r>
  </si>
  <si>
    <r>
      <t xml:space="preserve">Lisa 2.7. </t>
    </r>
    <r>
      <rPr>
        <sz val="14"/>
        <color theme="6" tint="-0.499984740745262"/>
        <rFont val="IBM Plex Sans"/>
        <family val="2"/>
      </rPr>
      <t>Noorte hõivemäär ja selle muutus seire algusega võrreldes</t>
    </r>
  </si>
  <si>
    <r>
      <t xml:space="preserve">Lisa 2.8. </t>
    </r>
    <r>
      <rPr>
        <sz val="14"/>
        <color theme="6" tint="-0.499984740745262"/>
        <rFont val="IBM Plex Sans"/>
        <family val="2"/>
      </rPr>
      <t>Noorte tööhõive määr ja selle muutus seire algusega võrreldes</t>
    </r>
  </si>
  <si>
    <r>
      <t xml:space="preserve">Lisa 2.9. </t>
    </r>
    <r>
      <rPr>
        <sz val="14"/>
        <color theme="6" tint="-0.499984740745262"/>
        <rFont val="IBM Plex Sans"/>
        <family val="2"/>
      </rPr>
      <t>Noorte</t>
    </r>
    <r>
      <rPr>
        <b/>
        <u/>
        <sz val="14"/>
        <color theme="6" tint="-0.499984740745262"/>
        <rFont val="IBM Plex Sans"/>
        <family val="2"/>
      </rPr>
      <t xml:space="preserve"> tasemeõppes osalemise määr</t>
    </r>
    <r>
      <rPr>
        <sz val="14"/>
        <color theme="6" tint="-0.499984740745262"/>
        <rFont val="IBM Plex Sans"/>
        <family val="2"/>
      </rPr>
      <t xml:space="preserve"> ja selle muutus seire algusega võrreldes</t>
    </r>
  </si>
  <si>
    <r>
      <t xml:space="preserve">Lisa 2.10. </t>
    </r>
    <r>
      <rPr>
        <sz val="14"/>
        <color theme="6" tint="-0.499984740745262"/>
        <rFont val="IBM Plex Sans"/>
        <family val="2"/>
      </rPr>
      <t>Keskmine brutosissetulek võrdlusgrupi noore kohta (sh ka mittetöötavad noored) ja muutus seire algusega võrreldes</t>
    </r>
  </si>
  <si>
    <r>
      <t xml:space="preserve">Lisa 2.11. </t>
    </r>
    <r>
      <rPr>
        <sz val="14"/>
        <color theme="6" tint="-0.499984740745262"/>
        <rFont val="IBM Plex Sans"/>
        <family val="2"/>
      </rPr>
      <t>Keskmine brutosissetulek võrdlusgrupi töötava noore kohta ja muutus seire algusega võrreldes</t>
    </r>
  </si>
  <si>
    <t>n/a</t>
  </si>
  <si>
    <r>
      <t>Algtase</t>
    </r>
    <r>
      <rPr>
        <sz val="9"/>
        <color theme="1"/>
        <rFont val="IBM Plex Sans"/>
        <family val="2"/>
      </rPr>
      <t xml:space="preserve"> (%)</t>
    </r>
  </si>
  <si>
    <r>
      <t xml:space="preserve">Seirekuu 4 </t>
    </r>
    <r>
      <rPr>
        <sz val="9"/>
        <color theme="1"/>
        <rFont val="IBM Plex Sans"/>
        <family val="2"/>
      </rPr>
      <t>(%)</t>
    </r>
  </si>
  <si>
    <r>
      <t xml:space="preserve">Seirekuu 6 </t>
    </r>
    <r>
      <rPr>
        <sz val="9"/>
        <color theme="1"/>
        <rFont val="IBM Plex Sans"/>
        <family val="2"/>
      </rPr>
      <t>(%)</t>
    </r>
  </si>
  <si>
    <r>
      <t>Seirekuu 12</t>
    </r>
    <r>
      <rPr>
        <sz val="9"/>
        <color theme="1"/>
        <rFont val="IBM Plex Sans"/>
        <family val="2"/>
      </rPr>
      <t xml:space="preserve"> (%)</t>
    </r>
  </si>
  <si>
    <r>
      <t xml:space="preserve">Muutus 
1. -&gt; 4. kuuni </t>
    </r>
    <r>
      <rPr>
        <sz val="9"/>
        <color theme="1"/>
        <rFont val="IBM Plex Sans"/>
        <family val="2"/>
      </rPr>
      <t>(%)</t>
    </r>
  </si>
  <si>
    <r>
      <t xml:space="preserve">Muutus 
1. -&gt; 6. kuuni </t>
    </r>
    <r>
      <rPr>
        <sz val="9"/>
        <color theme="1"/>
        <rFont val="IBM Plex Sans"/>
        <family val="2"/>
      </rPr>
      <t>(%)</t>
    </r>
  </si>
  <si>
    <r>
      <t xml:space="preserve">Muutus 
1. -&gt; 12. kuuni </t>
    </r>
    <r>
      <rPr>
        <sz val="9"/>
        <color theme="1"/>
        <rFont val="IBM Plex Sans"/>
        <family val="2"/>
      </rPr>
      <t>(%)</t>
    </r>
  </si>
  <si>
    <r>
      <t>Muutus 
4. -&gt; 6. kuuni</t>
    </r>
    <r>
      <rPr>
        <sz val="9"/>
        <color theme="1"/>
        <rFont val="IBM Plex Sans"/>
        <family val="2"/>
      </rPr>
      <t xml:space="preserve"> (%)</t>
    </r>
  </si>
  <si>
    <r>
      <t xml:space="preserve">Muutus 
4. -&gt; 12. kuuni </t>
    </r>
    <r>
      <rPr>
        <sz val="9"/>
        <color theme="1"/>
        <rFont val="IBM Plex Sans"/>
        <family val="2"/>
      </rPr>
      <t>(%)</t>
    </r>
  </si>
  <si>
    <r>
      <t xml:space="preserve">Muutus 
6. -&gt; 12. kuuni </t>
    </r>
    <r>
      <rPr>
        <sz val="9"/>
        <color theme="1"/>
        <rFont val="IBM Plex Sans"/>
        <family val="2"/>
      </rPr>
      <t>(%)</t>
    </r>
  </si>
  <si>
    <t>gümnaasiu-miharidus</t>
  </si>
  <si>
    <r>
      <t>Algtase</t>
    </r>
    <r>
      <rPr>
        <sz val="9"/>
        <color theme="1"/>
        <rFont val="IBM Plex Sans"/>
        <family val="2"/>
      </rPr>
      <t xml:space="preserve"> (€)</t>
    </r>
  </si>
  <si>
    <r>
      <t xml:space="preserve">Seirekuu 4 </t>
    </r>
    <r>
      <rPr>
        <sz val="9"/>
        <color theme="1"/>
        <rFont val="IBM Plex Sans"/>
        <family val="2"/>
      </rPr>
      <t>(€)</t>
    </r>
  </si>
  <si>
    <r>
      <t xml:space="preserve">Seirekuu 6 </t>
    </r>
    <r>
      <rPr>
        <sz val="9"/>
        <color theme="1"/>
        <rFont val="IBM Plex Sans"/>
        <family val="2"/>
      </rPr>
      <t>(€)</t>
    </r>
  </si>
  <si>
    <r>
      <t>Seirekuu 12</t>
    </r>
    <r>
      <rPr>
        <sz val="9"/>
        <color theme="1"/>
        <rFont val="IBM Plex Sans"/>
        <family val="2"/>
      </rPr>
      <t xml:space="preserve"> (€)</t>
    </r>
  </si>
  <si>
    <r>
      <t>Lisa 2.12.</t>
    </r>
    <r>
      <rPr>
        <sz val="14"/>
        <color theme="6" tint="-0.499984740745262"/>
        <rFont val="IBM Plex Sans"/>
        <family val="2"/>
      </rPr>
      <t xml:space="preserve"> Lihtmenetluses osalevate noorte tööle või õppima asumine 6 ja 12 kuu jooksul peale seire algust </t>
    </r>
  </si>
  <si>
    <t>Lihtmenetlusi seiretes 
I-IV</t>
  </si>
  <si>
    <t>Asus vähemalt üks kord 6 kuu jooksul peale seire algust tööle või õppima</t>
  </si>
  <si>
    <t>Õppis või töötas 
6. kuul peale seire algust</t>
  </si>
  <si>
    <t>N</t>
  </si>
  <si>
    <t>Asus vähemalt üks kord 12 kuu jooksul peale seire algust tööle või õppima</t>
  </si>
  <si>
    <t>Õppis või töötas 
12. kuul peale seire algust</t>
  </si>
  <si>
    <t>Põhihariduseta</t>
  </si>
  <si>
    <t>Gümnaasiumiharidus</t>
  </si>
  <si>
    <r>
      <t>16</t>
    </r>
    <r>
      <rPr>
        <sz val="10"/>
        <color theme="1"/>
        <rFont val="Calibri"/>
        <family val="2"/>
      </rPr>
      <t>–</t>
    </r>
    <r>
      <rPr>
        <sz val="10"/>
        <color theme="1"/>
        <rFont val="IBM Plex Sans"/>
        <family val="2"/>
      </rPr>
      <t>17</t>
    </r>
  </si>
  <si>
    <t>18–20</t>
  </si>
  <si>
    <t>21–23</t>
  </si>
  <si>
    <t>24–26</t>
  </si>
  <si>
    <t>KOV tüüp</t>
  </si>
  <si>
    <t>KOV-e</t>
  </si>
  <si>
    <t>Saadetud teavitusi</t>
  </si>
  <si>
    <t>sh 
e-kirju</t>
  </si>
  <si>
    <t>sh SMS-e</t>
  </si>
  <si>
    <t>sh tava-kirju</t>
  </si>
  <si>
    <t>Keskmine teavituse välja-saatmise aeg*</t>
  </si>
  <si>
    <t>Standard-hälve</t>
  </si>
  <si>
    <t>Varaseim teavituse välja-saatmise aeg*</t>
  </si>
  <si>
    <t>Hiliseim teavituse välja-saatmise aeg*</t>
  </si>
  <si>
    <t>piloot</t>
  </si>
  <si>
    <t>kõigis osalenud</t>
  </si>
  <si>
    <t>liitunud</t>
  </si>
  <si>
    <t>katkestanud</t>
  </si>
  <si>
    <t>* Teavituse väljasaatmise aeg päevades alates seire algusest</t>
  </si>
  <si>
    <t>Seire</t>
  </si>
  <si>
    <r>
      <t>Lisa 2.13.</t>
    </r>
    <r>
      <rPr>
        <sz val="14"/>
        <color theme="6" tint="-0.499984740745262"/>
        <rFont val="IBM Plex Sans"/>
        <family val="2"/>
      </rPr>
      <t xml:space="preserve"> Kontaktivõtmise tulemuslikkus abivajava nooreni jõudmisel. Kui palju ja kuidas on ühendust võetud.</t>
    </r>
  </si>
  <si>
    <r>
      <t>Lisa 2.14.</t>
    </r>
    <r>
      <rPr>
        <sz val="14"/>
        <color theme="6" tint="-0.499984740745262"/>
        <rFont val="IBM Plex Sans"/>
        <family val="2"/>
      </rPr>
      <t xml:space="preserve"> Seirenimekirjades olevate noorte sooline, vanuseline ja hariduslik profiil seirete kaupa</t>
    </r>
  </si>
  <si>
    <r>
      <t>Lisa 2.15.</t>
    </r>
    <r>
      <rPr>
        <sz val="14"/>
        <color theme="6" tint="-0.499984740745262"/>
        <rFont val="IBM Plex Sans"/>
        <family val="2"/>
      </rPr>
      <t xml:space="preserve"> Kontakti võtmine seirenimekirjas olevate noortega alates seire algusest</t>
    </r>
  </si>
  <si>
    <t>Rühmad vanusegrupi, soo ja haridustaseme kaupa</t>
  </si>
  <si>
    <t>vanusegrupp 16-17</t>
  </si>
  <si>
    <t>vanusegrupp 18-20</t>
  </si>
  <si>
    <t>vanusegrupp 21-23</t>
  </si>
  <si>
    <t>vanusegrupp 24-26</t>
  </si>
  <si>
    <t>16-17+Mees+ Põhihariduseta</t>
  </si>
  <si>
    <t>16-17+Mees+ Põhikooli haridus</t>
  </si>
  <si>
    <t>16-17+Naine+ Põhihariduseta</t>
  </si>
  <si>
    <t>16-17+Naine+ Põhikooli haridus</t>
  </si>
  <si>
    <t>18-20+Mees+ Põhihariduseta</t>
  </si>
  <si>
    <t>18-20+Mees+ Põhikooli haridus</t>
  </si>
  <si>
    <t>18-20+Mees+ Kutseharidus</t>
  </si>
  <si>
    <t>18-20+Mees+ Gümnaasiumi haridus</t>
  </si>
  <si>
    <t>18-20+Naine+ Põhihariduseta</t>
  </si>
  <si>
    <t>18-20+Naine+ Põhikooli haridus</t>
  </si>
  <si>
    <t>18-20+Naine+ Kutseharidus</t>
  </si>
  <si>
    <t>18-20+Naine+ Gümnaasiumi haridus</t>
  </si>
  <si>
    <t>21-23+Mees+ Põhihariduseta</t>
  </si>
  <si>
    <t>21-23+Mees+ Põhikooli haridus</t>
  </si>
  <si>
    <t>21-23+Mees+ Kutseharidus</t>
  </si>
  <si>
    <t>21-23+Mees+ Gümnaasiumi haridus</t>
  </si>
  <si>
    <t>21-23+Mees+ Kõrgharidus</t>
  </si>
  <si>
    <t>21-23+Naine+ Põhihariduseta</t>
  </si>
  <si>
    <t>21-23+Naine+ Põhikooli haridus</t>
  </si>
  <si>
    <t>21-23+Naine+ Kutseharidus</t>
  </si>
  <si>
    <t>21-23+Naine+ Gümnaasiumi haridus</t>
  </si>
  <si>
    <t>21-23+Naine+ Kõrgharidus</t>
  </si>
  <si>
    <t>24-26+Mees+ Põhihariduseta</t>
  </si>
  <si>
    <t>24-26+Mees+ Põhikooli haridus</t>
  </si>
  <si>
    <t>24-26+Mees+ Kutseharidus</t>
  </si>
  <si>
    <t>24-26+Mees+ Gümnaasiumi haridus</t>
  </si>
  <si>
    <t>24-26+Mees+ Kõrgharidus</t>
  </si>
  <si>
    <t>24-26+Naine+ Põhihariduseta</t>
  </si>
  <si>
    <t>24-26+Naine+ Põhikooli haridus</t>
  </si>
  <si>
    <t>24-26+Naine+ Kutseharidus</t>
  </si>
  <si>
    <t>24-26+Naine+ Gümnaasiumi haridus</t>
  </si>
  <si>
    <t>24-26+Naine+ Kõrgharidus</t>
  </si>
  <si>
    <t>Harju Maakond</t>
  </si>
  <si>
    <t>Hiiu Maakond</t>
  </si>
  <si>
    <t>Ida-Viru Maakond</t>
  </si>
  <si>
    <t>Jõgeva Maakond</t>
  </si>
  <si>
    <t>Järva Maakond</t>
  </si>
  <si>
    <t>Lääne Maakond</t>
  </si>
  <si>
    <t>Lääne-Viru Maakond</t>
  </si>
  <si>
    <t>Põlva Maakond</t>
  </si>
  <si>
    <t>Pärnu Maakond</t>
  </si>
  <si>
    <t>Rapla Maakond</t>
  </si>
  <si>
    <t>Saare Maakond</t>
  </si>
  <si>
    <t>Tartu Maakond</t>
  </si>
  <si>
    <t>Valga Maakond</t>
  </si>
  <si>
    <t>Viljandi Maakond</t>
  </si>
  <si>
    <t>Võru Maakond</t>
  </si>
  <si>
    <t>Osakaal SD grupi/rühma kaupa</t>
  </si>
  <si>
    <r>
      <t>Lisa 2.14.</t>
    </r>
    <r>
      <rPr>
        <sz val="14"/>
        <color theme="6" tint="-0.499984740745262"/>
        <rFont val="IBM Plex Sans"/>
        <family val="2"/>
      </rPr>
      <t xml:space="preserve"> NEET-noorte sotsiaaldemograafiline profiil maakondade kaupa (Allikas: andmestik 1, seisuga 23.10.2019)</t>
    </r>
  </si>
  <si>
    <t>Noorte arv, kellega on kontakt saadud</t>
  </si>
  <si>
    <t>(sulgudes osakaal)</t>
  </si>
  <si>
    <t>sh lihtmenetlus</t>
  </si>
  <si>
    <t>sh välismaal</t>
  </si>
  <si>
    <t>630 (82%)</t>
  </si>
  <si>
    <t>145 (17%)</t>
  </si>
  <si>
    <t>718 (83%)</t>
  </si>
  <si>
    <t>235 (20%)</t>
  </si>
  <si>
    <t>947 (80%)</t>
  </si>
  <si>
    <t>238 (16%)</t>
  </si>
  <si>
    <t>1227 (84%)</t>
  </si>
  <si>
    <r>
      <t>KOKKU</t>
    </r>
    <r>
      <rPr>
        <vertAlign val="superscript"/>
        <sz val="10"/>
        <color theme="1"/>
        <rFont val="IBM Plex Sans"/>
        <family val="2"/>
      </rPr>
      <t xml:space="preserve"> [1]</t>
    </r>
    <r>
      <rPr>
        <sz val="8"/>
        <color theme="1"/>
        <rFont val="IBM Plex Sans"/>
        <family val="2"/>
      </rPr>
      <t xml:space="preserve">   </t>
    </r>
  </si>
  <si>
    <t>757 (18%)</t>
  </si>
  <si>
    <t>3522 (82%)</t>
  </si>
  <si>
    <t>[1]Kokku reas esinevad mitme seire nimekirjades olnud noorte andmed mitmekordselt.</t>
  </si>
  <si>
    <r>
      <t> </t>
    </r>
    <r>
      <rPr>
        <sz val="10"/>
        <color theme="1"/>
        <rFont val="IBM Plex Sans"/>
        <family val="2"/>
      </rPr>
      <t>Mulle tundub, et allmärkuseid ei pruugita tingimata (jõuda) lugeda, mistõttu see oluline info võiks kajastuda ka/ pigem tabelis endas.</t>
    </r>
  </si>
  <si>
    <r>
      <t> </t>
    </r>
    <r>
      <rPr>
        <sz val="10"/>
        <color theme="1"/>
        <rFont val="IBM Plex Sans"/>
        <family val="2"/>
      </rPr>
      <t>Tõime täpsustuse pealkirja juurest siia. Kuna teksti pikendamine raskendab loetavust + pakutud sõnastus ja muud sõnastused, mida kaalusime, ei teinud siinset arusaadavamaks võrreldes footnotega + noorega peab vajadusel ikka mitu korda tegelema, ei pea oluliseks ekstra rõhutada</t>
    </r>
  </si>
  <si>
    <t>Tabel 8. Noorte jaotus kontakti saamise ja abivajaduse olemasolu järgi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</si>
</sst>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#,##0;\-\ #,##0;0;"/>
    <numFmt numFmtId="165" formatCode="0%;\ \-\ 0%;0%;"/>
    <numFmt numFmtId="166" formatCode="0%;\ \-\ 0%;0%"/>
    <numFmt numFmtId="167" formatCode="_-* #,##0\ &quot;€&quot;_-;\-* #,##0\ &quot;€&quot;_-;_-* &quot;-&quot;??\ &quot;€&quot;_-;_-@_-"/>
    <numFmt numFmtId="168" formatCode="0.0"/>
    <numFmt numFmtId="169" formatCode="0;\ \-\ 0"/>
    <numFmt numFmtId="170" formatCode="#,##0_ ;\-#,##0\ "/>
    <numFmt numFmtId="171" formatCode="#,##0;\-\ #,##0;0"/>
  </numFmts>
  <fonts count="3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theme="1"/>
      <name val="IBM Plex Sans"/>
      <family val="2"/>
    </font>
    <font>
      <b/>
      <sz val="9"/>
      <color theme="1"/>
      <name val="IBM Plex Sans"/>
      <family val="2"/>
      <charset val="186"/>
    </font>
    <font>
      <sz val="8"/>
      <color theme="1"/>
      <name val="Calibri"/>
      <family val="2"/>
      <charset val="186"/>
      <scheme val="minor"/>
    </font>
    <font>
      <b/>
      <sz val="9"/>
      <color theme="1"/>
      <name val="IBM Plex Sans"/>
      <family val="2"/>
    </font>
    <font>
      <b/>
      <sz val="10"/>
      <color theme="1"/>
      <name val="IBM Plex Sans"/>
      <family val="1"/>
      <charset val="186"/>
    </font>
    <font>
      <b/>
      <sz val="10"/>
      <color theme="1"/>
      <name val="Symbol"/>
      <family val="1"/>
      <charset val="2"/>
    </font>
    <font>
      <b/>
      <sz val="10"/>
      <color theme="1"/>
      <name val="IBM Plex Sans"/>
      <family val="2"/>
    </font>
    <font>
      <b/>
      <sz val="10"/>
      <color theme="1"/>
      <name val="IBM Plex Sans"/>
      <family val="1"/>
      <charset val="2"/>
    </font>
    <font>
      <sz val="9"/>
      <color rgb="FFC00000"/>
      <name val="IBM Plex Sans"/>
      <family val="2"/>
    </font>
    <font>
      <b/>
      <sz val="14"/>
      <color theme="6" tint="-0.499984740745262"/>
      <name val="IBM Plex Sans"/>
      <family val="2"/>
    </font>
    <font>
      <sz val="14"/>
      <color theme="6" tint="-0.499984740745262"/>
      <name val="IBM Plex Sans"/>
      <family val="2"/>
    </font>
    <font>
      <b/>
      <u/>
      <sz val="14"/>
      <color theme="6" tint="-0.499984740745262"/>
      <name val="IBM Plex Sans"/>
      <family val="2"/>
    </font>
    <font>
      <sz val="10"/>
      <color indexed="8"/>
      <name val="IBM Plex Sans"/>
      <family val="2"/>
    </font>
    <font>
      <sz val="10"/>
      <color theme="1"/>
      <name val="IBM Plex Sans"/>
      <family val="2"/>
    </font>
    <font>
      <i/>
      <sz val="10"/>
      <color theme="1"/>
      <name val="IBM Plex Sans"/>
      <family val="2"/>
    </font>
    <font>
      <sz val="11"/>
      <color theme="1"/>
      <name val="IBM Plex Sans"/>
      <family val="2"/>
    </font>
    <font>
      <sz val="10"/>
      <color theme="1"/>
      <name val="Calibri"/>
      <family val="2"/>
    </font>
    <font>
      <b/>
      <sz val="10"/>
      <color theme="1"/>
      <name val="IBM Plex Sans Text"/>
      <family val="2"/>
    </font>
    <font>
      <i/>
      <sz val="10"/>
      <color theme="1"/>
      <name val="IBM Plex Sans Text"/>
      <family val="2"/>
    </font>
    <font>
      <sz val="10"/>
      <color theme="1"/>
      <name val="IBM Plex Sans Text"/>
      <family val="2"/>
    </font>
    <font>
      <sz val="10"/>
      <color theme="1"/>
      <name val="Calibri"/>
      <family val="2"/>
      <charset val="186"/>
      <scheme val="minor"/>
    </font>
    <font>
      <sz val="10"/>
      <color theme="1"/>
      <name val="IBM Plex Sans"/>
      <family val="2"/>
      <charset val="186"/>
    </font>
    <font>
      <sz val="12"/>
      <color theme="1"/>
      <name val="IBM Plex Sans"/>
      <family val="2"/>
    </font>
    <font>
      <b/>
      <sz val="10"/>
      <color rgb="FF000000"/>
      <name val="IBM Plex Sans"/>
      <family val="2"/>
    </font>
    <font>
      <sz val="10"/>
      <color rgb="FF000000"/>
      <name val="IBM Plex Sans"/>
      <family val="2"/>
    </font>
    <font>
      <vertAlign val="superscript"/>
      <sz val="10"/>
      <color theme="1"/>
      <name val="IBM Plex Sans"/>
      <family val="2"/>
    </font>
    <font>
      <sz val="8"/>
      <color theme="1"/>
      <name val="IBM Plex Sans"/>
      <family val="2"/>
    </font>
    <font>
      <u/>
      <sz val="11"/>
      <color theme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theme="0" tint="-0.24994659260841701"/>
      </right>
      <top style="thin">
        <color indexed="64"/>
      </top>
      <bottom style="thin">
        <color indexed="64"/>
      </bottom>
      <diagonal/>
    </border>
    <border>
      <left style="dotted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otted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24994659260841701"/>
      </bottom>
      <diagonal/>
    </border>
    <border>
      <left style="thin">
        <color indexed="64"/>
      </left>
      <right style="dotted">
        <color theme="0" tint="-0.24994659260841701"/>
      </right>
      <top style="thin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thin">
        <color indexed="64"/>
      </right>
      <top style="thin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indexed="64"/>
      </top>
      <bottom style="dotted">
        <color theme="0" tint="-0.24994659260841701"/>
      </bottom>
      <diagonal/>
    </border>
    <border>
      <left style="thin">
        <color indexed="64"/>
      </left>
      <right style="thin">
        <color indexed="64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indexed="64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thin">
        <color indexed="64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indexed="64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thin">
        <color indexed="64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indexed="64"/>
      </left>
      <right/>
      <top style="dotted">
        <color theme="0" tint="-0.24994659260841701"/>
      </top>
      <bottom style="thin">
        <color indexed="64"/>
      </bottom>
      <diagonal/>
    </border>
    <border>
      <left/>
      <right/>
      <top style="dotted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dotted">
        <color theme="0" tint="-0.24994659260841701"/>
      </top>
      <bottom/>
      <diagonal/>
    </border>
    <border>
      <left/>
      <right style="thin">
        <color indexed="64"/>
      </right>
      <top style="dotted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dotted">
        <color theme="0" tint="-0.24994659260841701"/>
      </right>
      <top style="dotted">
        <color theme="0" tint="-0.24994659260841701"/>
      </top>
      <bottom style="thin">
        <color indexed="64"/>
      </bottom>
      <diagonal/>
    </border>
    <border>
      <left style="dotted">
        <color theme="0" tint="-0.24994659260841701"/>
      </left>
      <right style="thin">
        <color indexed="64"/>
      </right>
      <top style="dotted">
        <color theme="0" tint="-0.24994659260841701"/>
      </top>
      <bottom style="thin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thin">
        <color indexed="64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514">
    <xf numFmtId="0" fontId="0" fillId="0" borderId="0" xfId="0"/>
    <xf numFmtId="0" fontId="7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3" fillId="0" borderId="34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39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33" xfId="0" applyFont="1" applyBorder="1" applyProtection="1">
      <protection hidden="1"/>
    </xf>
    <xf numFmtId="164" fontId="3" fillId="0" borderId="19" xfId="0" applyNumberFormat="1" applyFont="1" applyBorder="1" applyAlignment="1" applyProtection="1">
      <alignment horizontal="center"/>
      <protection hidden="1"/>
    </xf>
    <xf numFmtId="164" fontId="3" fillId="0" borderId="20" xfId="0" applyNumberFormat="1" applyFont="1" applyBorder="1" applyAlignment="1" applyProtection="1">
      <alignment horizontal="center"/>
      <protection hidden="1"/>
    </xf>
    <xf numFmtId="164" fontId="3" fillId="0" borderId="18" xfId="0" applyNumberFormat="1" applyFont="1" applyBorder="1" applyAlignment="1" applyProtection="1">
      <alignment horizontal="center"/>
      <protection hidden="1"/>
    </xf>
    <xf numFmtId="9" fontId="3" fillId="0" borderId="19" xfId="2" applyFont="1" applyBorder="1" applyAlignment="1" applyProtection="1">
      <alignment horizontal="center"/>
      <protection hidden="1"/>
    </xf>
    <xf numFmtId="9" fontId="3" fillId="0" borderId="20" xfId="2" applyFont="1" applyBorder="1" applyAlignment="1" applyProtection="1">
      <alignment horizontal="center"/>
      <protection hidden="1"/>
    </xf>
    <xf numFmtId="9" fontId="3" fillId="0" borderId="18" xfId="2" applyFont="1" applyBorder="1" applyAlignment="1" applyProtection="1">
      <alignment horizontal="center"/>
      <protection hidden="1"/>
    </xf>
    <xf numFmtId="9" fontId="3" fillId="0" borderId="33" xfId="2" applyFont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0" fontId="3" fillId="0" borderId="21" xfId="0" applyFont="1" applyBorder="1" applyAlignment="1" applyProtection="1">
      <alignment horizontal="center"/>
      <protection hidden="1"/>
    </xf>
    <xf numFmtId="0" fontId="3" fillId="0" borderId="25" xfId="0" applyFont="1" applyBorder="1" applyProtection="1">
      <protection hidden="1"/>
    </xf>
    <xf numFmtId="164" fontId="3" fillId="0" borderId="5" xfId="0" applyNumberFormat="1" applyFont="1" applyBorder="1" applyAlignment="1" applyProtection="1">
      <alignment horizontal="center"/>
      <protection hidden="1"/>
    </xf>
    <xf numFmtId="164" fontId="3" fillId="0" borderId="1" xfId="0" applyNumberFormat="1" applyFont="1" applyBorder="1" applyAlignment="1" applyProtection="1">
      <alignment horizontal="center"/>
      <protection hidden="1"/>
    </xf>
    <xf numFmtId="164" fontId="3" fillId="0" borderId="13" xfId="0" applyNumberFormat="1" applyFont="1" applyBorder="1" applyAlignment="1" applyProtection="1">
      <alignment horizontal="center"/>
      <protection hidden="1"/>
    </xf>
    <xf numFmtId="9" fontId="3" fillId="0" borderId="5" xfId="2" applyFont="1" applyBorder="1" applyAlignment="1" applyProtection="1">
      <alignment horizontal="center"/>
      <protection hidden="1"/>
    </xf>
    <xf numFmtId="9" fontId="3" fillId="0" borderId="1" xfId="2" applyFont="1" applyBorder="1" applyAlignment="1" applyProtection="1">
      <alignment horizontal="center"/>
      <protection hidden="1"/>
    </xf>
    <xf numFmtId="9" fontId="3" fillId="0" borderId="13" xfId="2" applyFont="1" applyBorder="1" applyAlignment="1" applyProtection="1">
      <alignment horizontal="center"/>
      <protection hidden="1"/>
    </xf>
    <xf numFmtId="9" fontId="3" fillId="0" borderId="25" xfId="2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28" xfId="0" applyFont="1" applyBorder="1" applyProtection="1">
      <protection hidden="1"/>
    </xf>
    <xf numFmtId="164" fontId="3" fillId="0" borderId="29" xfId="0" applyNumberFormat="1" applyFont="1" applyBorder="1" applyAlignment="1" applyProtection="1">
      <alignment horizontal="center"/>
      <protection hidden="1"/>
    </xf>
    <xf numFmtId="164" fontId="3" fillId="0" borderId="30" xfId="0" applyNumberFormat="1" applyFont="1" applyBorder="1" applyAlignment="1" applyProtection="1">
      <alignment horizontal="center"/>
      <protection hidden="1"/>
    </xf>
    <xf numFmtId="164" fontId="3" fillId="0" borderId="31" xfId="0" applyNumberFormat="1" applyFont="1" applyBorder="1" applyAlignment="1" applyProtection="1">
      <alignment horizontal="center"/>
      <protection hidden="1"/>
    </xf>
    <xf numFmtId="9" fontId="3" fillId="0" borderId="29" xfId="2" applyFont="1" applyBorder="1" applyAlignment="1" applyProtection="1">
      <alignment horizontal="center"/>
      <protection hidden="1"/>
    </xf>
    <xf numFmtId="9" fontId="3" fillId="0" borderId="30" xfId="2" applyFont="1" applyBorder="1" applyAlignment="1" applyProtection="1">
      <alignment horizontal="center"/>
      <protection hidden="1"/>
    </xf>
    <xf numFmtId="9" fontId="3" fillId="0" borderId="31" xfId="2" applyFont="1" applyBorder="1" applyAlignment="1" applyProtection="1">
      <alignment horizontal="center"/>
      <protection hidden="1"/>
    </xf>
    <xf numFmtId="9" fontId="3" fillId="0" borderId="28" xfId="2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6" fillId="2" borderId="14" xfId="0" applyFont="1" applyFill="1" applyBorder="1" applyProtection="1">
      <protection hidden="1"/>
    </xf>
    <xf numFmtId="164" fontId="6" fillId="2" borderId="10" xfId="0" applyNumberFormat="1" applyFont="1" applyFill="1" applyBorder="1" applyAlignment="1" applyProtection="1">
      <alignment horizontal="center"/>
      <protection hidden="1"/>
    </xf>
    <xf numFmtId="164" fontId="6" fillId="2" borderId="11" xfId="0" applyNumberFormat="1" applyFont="1" applyFill="1" applyBorder="1" applyAlignment="1" applyProtection="1">
      <alignment horizontal="center"/>
      <protection hidden="1"/>
    </xf>
    <xf numFmtId="164" fontId="6" fillId="2" borderId="32" xfId="0" applyNumberFormat="1" applyFont="1" applyFill="1" applyBorder="1" applyAlignment="1" applyProtection="1">
      <alignment horizontal="center"/>
      <protection hidden="1"/>
    </xf>
    <xf numFmtId="9" fontId="6" fillId="2" borderId="10" xfId="2" applyFont="1" applyFill="1" applyBorder="1" applyAlignment="1" applyProtection="1">
      <alignment horizontal="center"/>
      <protection hidden="1"/>
    </xf>
    <xf numFmtId="9" fontId="6" fillId="2" borderId="11" xfId="2" applyFont="1" applyFill="1" applyBorder="1" applyAlignment="1" applyProtection="1">
      <alignment horizontal="center"/>
      <protection hidden="1"/>
    </xf>
    <xf numFmtId="9" fontId="6" fillId="2" borderId="32" xfId="2" applyFont="1" applyFill="1" applyBorder="1" applyAlignment="1" applyProtection="1">
      <alignment horizontal="center"/>
      <protection hidden="1"/>
    </xf>
    <xf numFmtId="9" fontId="6" fillId="2" borderId="14" xfId="2" applyFont="1" applyFill="1" applyBorder="1" applyAlignment="1" applyProtection="1">
      <alignment horizontal="center"/>
      <protection hidden="1"/>
    </xf>
    <xf numFmtId="0" fontId="3" fillId="2" borderId="15" xfId="0" applyFont="1" applyFill="1" applyBorder="1" applyProtection="1">
      <protection hidden="1"/>
    </xf>
    <xf numFmtId="0" fontId="3" fillId="2" borderId="24" xfId="0" applyFont="1" applyFill="1" applyBorder="1" applyAlignment="1" applyProtection="1">
      <alignment horizontal="center" vertical="center" wrapText="1"/>
      <protection hidden="1"/>
    </xf>
    <xf numFmtId="0" fontId="3" fillId="2" borderId="34" xfId="0" applyFont="1" applyFill="1" applyBorder="1" applyProtection="1">
      <protection hidden="1"/>
    </xf>
    <xf numFmtId="0" fontId="3" fillId="2" borderId="34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" fillId="2" borderId="35" xfId="0" applyFont="1" applyFill="1" applyBorder="1" applyAlignment="1" applyProtection="1">
      <alignment horizontal="center" vertical="center" wrapText="1"/>
      <protection hidden="1"/>
    </xf>
    <xf numFmtId="0" fontId="3" fillId="2" borderId="36" xfId="0" applyFont="1" applyFill="1" applyBorder="1" applyAlignment="1" applyProtection="1">
      <alignment horizontal="center" vertical="center" wrapText="1"/>
      <protection hidden="1"/>
    </xf>
    <xf numFmtId="0" fontId="3" fillId="2" borderId="37" xfId="0" applyFont="1" applyFill="1" applyBorder="1" applyAlignment="1" applyProtection="1">
      <alignment horizontal="center" vertical="center" wrapText="1"/>
      <protection hidden="1"/>
    </xf>
    <xf numFmtId="0" fontId="3" fillId="2" borderId="38" xfId="0" applyFont="1" applyFill="1" applyBorder="1" applyAlignment="1" applyProtection="1">
      <alignment horizontal="center" vertical="center" wrapText="1"/>
      <protection hidden="1"/>
    </xf>
    <xf numFmtId="0" fontId="3" fillId="2" borderId="23" xfId="0" applyFont="1" applyFill="1" applyBorder="1" applyProtection="1"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27" xfId="0" applyFont="1" applyFill="1" applyBorder="1" applyAlignment="1" applyProtection="1">
      <alignment horizontal="center" vertical="center" wrapText="1"/>
      <protection hidden="1"/>
    </xf>
    <xf numFmtId="0" fontId="3" fillId="2" borderId="26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Protection="1">
      <protection locked="0" hidden="1"/>
    </xf>
    <xf numFmtId="9" fontId="3" fillId="0" borderId="0" xfId="2" applyFont="1" applyBorder="1" applyAlignment="1" applyProtection="1">
      <alignment horizontal="center"/>
      <protection hidden="1"/>
    </xf>
    <xf numFmtId="9" fontId="6" fillId="2" borderId="0" xfId="2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right"/>
      <protection hidden="1"/>
    </xf>
    <xf numFmtId="9" fontId="6" fillId="2" borderId="12" xfId="2" applyFont="1" applyFill="1" applyBorder="1" applyAlignment="1" applyProtection="1">
      <alignment horizontal="center"/>
      <protection hidden="1"/>
    </xf>
    <xf numFmtId="9" fontId="3" fillId="0" borderId="6" xfId="2" applyFont="1" applyBorder="1" applyAlignment="1" applyProtection="1">
      <alignment horizontal="center"/>
      <protection hidden="1"/>
    </xf>
    <xf numFmtId="9" fontId="3" fillId="0" borderId="42" xfId="2" applyFont="1" applyBorder="1" applyAlignment="1" applyProtection="1">
      <alignment horizontal="center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6" fillId="3" borderId="44" xfId="0" applyFont="1" applyFill="1" applyBorder="1" applyProtection="1">
      <protection hidden="1"/>
    </xf>
    <xf numFmtId="0" fontId="6" fillId="3" borderId="13" xfId="0" applyFont="1" applyFill="1" applyBorder="1" applyProtection="1">
      <protection hidden="1"/>
    </xf>
    <xf numFmtId="0" fontId="6" fillId="3" borderId="5" xfId="0" applyFont="1" applyFill="1" applyBorder="1" applyAlignment="1" applyProtection="1">
      <alignment horizontal="center" wrapText="1"/>
      <protection hidden="1"/>
    </xf>
    <xf numFmtId="0" fontId="6" fillId="3" borderId="1" xfId="0" applyFont="1" applyFill="1" applyBorder="1" applyAlignment="1" applyProtection="1">
      <alignment horizont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164" fontId="3" fillId="0" borderId="1" xfId="0" applyNumberFormat="1" applyFont="1" applyBorder="1" applyAlignment="1" applyProtection="1">
      <alignment horizontal="center" vertical="center"/>
      <protection hidden="1"/>
    </xf>
    <xf numFmtId="164" fontId="3" fillId="0" borderId="6" xfId="0" applyNumberFormat="1" applyFont="1" applyBorder="1" applyAlignment="1" applyProtection="1">
      <alignment horizontal="center" vertical="center"/>
      <protection hidden="1"/>
    </xf>
    <xf numFmtId="1" fontId="3" fillId="0" borderId="1" xfId="0" applyNumberFormat="1" applyFont="1" applyBorder="1" applyAlignment="1" applyProtection="1">
      <alignment horizontal="center"/>
      <protection hidden="1"/>
    </xf>
    <xf numFmtId="1" fontId="3" fillId="0" borderId="6" xfId="0" applyNumberFormat="1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left"/>
      <protection hidden="1"/>
    </xf>
    <xf numFmtId="0" fontId="6" fillId="3" borderId="7" xfId="0" applyFont="1" applyFill="1" applyBorder="1" applyAlignment="1" applyProtection="1">
      <alignment horizontal="center"/>
      <protection hidden="1"/>
    </xf>
    <xf numFmtId="1" fontId="6" fillId="3" borderId="8" xfId="0" applyNumberFormat="1" applyFont="1" applyFill="1" applyBorder="1" applyAlignment="1" applyProtection="1">
      <alignment horizontal="center"/>
      <protection hidden="1"/>
    </xf>
    <xf numFmtId="1" fontId="6" fillId="3" borderId="9" xfId="0" applyNumberFormat="1" applyFont="1" applyFill="1" applyBorder="1" applyAlignment="1" applyProtection="1">
      <alignment horizontal="center"/>
      <protection hidden="1"/>
    </xf>
    <xf numFmtId="0" fontId="3" fillId="0" borderId="25" xfId="0" applyFont="1" applyBorder="1" applyAlignment="1" applyProtection="1">
      <alignment horizontal="left"/>
      <protection hidden="1"/>
    </xf>
    <xf numFmtId="0" fontId="3" fillId="0" borderId="28" xfId="0" applyFont="1" applyBorder="1" applyAlignment="1" applyProtection="1">
      <alignment horizontal="left"/>
      <protection hidden="1"/>
    </xf>
    <xf numFmtId="164" fontId="3" fillId="0" borderId="29" xfId="0" applyNumberFormat="1" applyFont="1" applyBorder="1" applyAlignment="1" applyProtection="1">
      <alignment horizontal="center" vertical="center"/>
      <protection hidden="1"/>
    </xf>
    <xf numFmtId="164" fontId="3" fillId="0" borderId="30" xfId="0" applyNumberFormat="1" applyFont="1" applyBorder="1" applyAlignment="1" applyProtection="1">
      <alignment horizontal="center" vertical="center"/>
      <protection hidden="1"/>
    </xf>
    <xf numFmtId="164" fontId="3" fillId="0" borderId="42" xfId="0" applyNumberFormat="1" applyFont="1" applyBorder="1" applyAlignment="1" applyProtection="1">
      <alignment horizontal="center" vertical="center"/>
      <protection hidden="1"/>
    </xf>
    <xf numFmtId="0" fontId="6" fillId="4" borderId="14" xfId="0" applyFont="1" applyFill="1" applyBorder="1" applyAlignment="1" applyProtection="1">
      <alignment horizontal="left"/>
      <protection hidden="1"/>
    </xf>
    <xf numFmtId="164" fontId="6" fillId="4" borderId="10" xfId="0" applyNumberFormat="1" applyFont="1" applyFill="1" applyBorder="1" applyAlignment="1" applyProtection="1">
      <alignment horizontal="center" vertical="center"/>
      <protection hidden="1"/>
    </xf>
    <xf numFmtId="164" fontId="6" fillId="4" borderId="11" xfId="0" applyNumberFormat="1" applyFont="1" applyFill="1" applyBorder="1" applyAlignment="1" applyProtection="1">
      <alignment horizontal="center" vertical="center"/>
      <protection hidden="1"/>
    </xf>
    <xf numFmtId="164" fontId="6" fillId="4" borderId="12" xfId="0" applyNumberFormat="1" applyFont="1" applyFill="1" applyBorder="1" applyAlignment="1" applyProtection="1">
      <alignment horizontal="center" vertical="center"/>
      <protection hidden="1"/>
    </xf>
    <xf numFmtId="0" fontId="3" fillId="0" borderId="33" xfId="0" applyFont="1" applyBorder="1" applyAlignment="1" applyProtection="1">
      <alignment horizontal="left"/>
      <protection hidden="1"/>
    </xf>
    <xf numFmtId="164" fontId="3" fillId="0" borderId="19" xfId="0" applyNumberFormat="1" applyFont="1" applyBorder="1" applyAlignment="1" applyProtection="1">
      <alignment horizontal="center" vertical="center"/>
      <protection hidden="1"/>
    </xf>
    <xf numFmtId="164" fontId="3" fillId="0" borderId="20" xfId="0" applyNumberFormat="1" applyFont="1" applyBorder="1" applyAlignment="1" applyProtection="1">
      <alignment horizontal="center" vertical="center"/>
      <protection hidden="1"/>
    </xf>
    <xf numFmtId="164" fontId="3" fillId="0" borderId="21" xfId="0" applyNumberFormat="1" applyFont="1" applyBorder="1" applyAlignment="1" applyProtection="1">
      <alignment horizontal="center" vertical="center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6" fillId="4" borderId="51" xfId="0" applyFont="1" applyFill="1" applyBorder="1" applyAlignment="1" applyProtection="1">
      <alignment horizontal="center" vertical="center" wrapText="1"/>
      <protection hidden="1"/>
    </xf>
    <xf numFmtId="164" fontId="3" fillId="0" borderId="52" xfId="0" applyNumberFormat="1" applyFont="1" applyBorder="1" applyAlignment="1" applyProtection="1">
      <alignment horizontal="center" vertical="center"/>
      <protection hidden="1"/>
    </xf>
    <xf numFmtId="164" fontId="3" fillId="0" borderId="41" xfId="0" applyNumberFormat="1" applyFont="1" applyBorder="1" applyAlignment="1" applyProtection="1">
      <alignment horizontal="center" vertical="center"/>
      <protection hidden="1"/>
    </xf>
    <xf numFmtId="164" fontId="3" fillId="0" borderId="53" xfId="0" applyNumberFormat="1" applyFont="1" applyBorder="1" applyAlignment="1" applyProtection="1">
      <alignment horizontal="center" vertical="center"/>
      <protection hidden="1"/>
    </xf>
    <xf numFmtId="164" fontId="6" fillId="4" borderId="54" xfId="0" applyNumberFormat="1" applyFont="1" applyFill="1" applyBorder="1" applyAlignment="1" applyProtection="1">
      <alignment horizontal="center" vertical="center"/>
      <protection hidden="1"/>
    </xf>
    <xf numFmtId="165" fontId="3" fillId="0" borderId="21" xfId="2" applyNumberFormat="1" applyFont="1" applyBorder="1" applyAlignment="1" applyProtection="1">
      <alignment horizontal="center" vertical="center"/>
      <protection hidden="1"/>
    </xf>
    <xf numFmtId="165" fontId="3" fillId="0" borderId="6" xfId="2" applyNumberFormat="1" applyFont="1" applyBorder="1" applyAlignment="1" applyProtection="1">
      <alignment horizontal="center" vertical="center"/>
      <protection hidden="1"/>
    </xf>
    <xf numFmtId="165" fontId="3" fillId="0" borderId="42" xfId="2" applyNumberFormat="1" applyFont="1" applyBorder="1" applyAlignment="1" applyProtection="1">
      <alignment horizontal="center" vertical="center"/>
      <protection hidden="1"/>
    </xf>
    <xf numFmtId="165" fontId="6" fillId="4" borderId="12" xfId="2" applyNumberFormat="1" applyFont="1" applyFill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166" fontId="3" fillId="0" borderId="6" xfId="2" applyNumberFormat="1" applyFont="1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0" fillId="0" borderId="1" xfId="0" applyBorder="1" applyProtection="1">
      <protection hidden="1"/>
    </xf>
    <xf numFmtId="9" fontId="3" fillId="0" borderId="0" xfId="0" applyNumberFormat="1" applyFont="1" applyProtection="1">
      <protection hidden="1"/>
    </xf>
    <xf numFmtId="9" fontId="6" fillId="5" borderId="8" xfId="2" applyFont="1" applyFill="1" applyBorder="1" applyAlignment="1" applyProtection="1">
      <alignment horizontal="center"/>
      <protection hidden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6" fillId="0" borderId="0" xfId="0" applyFont="1" applyProtection="1">
      <protection hidden="1"/>
    </xf>
    <xf numFmtId="0" fontId="12" fillId="0" borderId="0" xfId="0" applyFont="1"/>
    <xf numFmtId="164" fontId="3" fillId="0" borderId="41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Protection="1">
      <protection hidden="1"/>
    </xf>
    <xf numFmtId="164" fontId="3" fillId="0" borderId="2" xfId="0" applyNumberFormat="1" applyFont="1" applyBorder="1" applyAlignment="1" applyProtection="1">
      <alignment horizontal="center"/>
      <protection hidden="1"/>
    </xf>
    <xf numFmtId="164" fontId="3" fillId="0" borderId="3" xfId="0" applyNumberFormat="1" applyFont="1" applyBorder="1" applyAlignment="1" applyProtection="1">
      <alignment horizontal="center"/>
      <protection hidden="1"/>
    </xf>
    <xf numFmtId="164" fontId="3" fillId="0" borderId="22" xfId="0" applyNumberFormat="1" applyFont="1" applyBorder="1" applyAlignment="1" applyProtection="1">
      <alignment horizontal="center"/>
      <protection hidden="1"/>
    </xf>
    <xf numFmtId="9" fontId="3" fillId="0" borderId="2" xfId="2" applyFont="1" applyBorder="1" applyAlignment="1" applyProtection="1">
      <alignment horizontal="center"/>
      <protection hidden="1"/>
    </xf>
    <xf numFmtId="9" fontId="3" fillId="0" borderId="3" xfId="2" applyFont="1" applyBorder="1" applyAlignment="1" applyProtection="1">
      <alignment horizontal="center"/>
      <protection hidden="1"/>
    </xf>
    <xf numFmtId="9" fontId="3" fillId="0" borderId="22" xfId="2" applyFont="1" applyBorder="1" applyAlignment="1" applyProtection="1">
      <alignment horizontal="center"/>
      <protection hidden="1"/>
    </xf>
    <xf numFmtId="9" fontId="3" fillId="0" borderId="24" xfId="2" applyFont="1" applyBorder="1" applyAlignment="1" applyProtection="1">
      <alignment horizontal="center"/>
      <protection hidden="1"/>
    </xf>
    <xf numFmtId="9" fontId="3" fillId="0" borderId="4" xfId="2" applyFont="1" applyBorder="1" applyAlignment="1" applyProtection="1">
      <alignment horizontal="center"/>
      <protection hidden="1"/>
    </xf>
    <xf numFmtId="164" fontId="3" fillId="0" borderId="8" xfId="0" applyNumberFormat="1" applyFont="1" applyBorder="1" applyAlignment="1" applyProtection="1">
      <alignment horizontal="center"/>
      <protection hidden="1"/>
    </xf>
    <xf numFmtId="164" fontId="3" fillId="0" borderId="27" xfId="0" applyNumberFormat="1" applyFont="1" applyBorder="1" applyAlignment="1" applyProtection="1">
      <alignment horizontal="center"/>
      <protection hidden="1"/>
    </xf>
    <xf numFmtId="9" fontId="3" fillId="0" borderId="7" xfId="2" applyFont="1" applyBorder="1" applyAlignment="1" applyProtection="1">
      <alignment horizontal="center"/>
      <protection hidden="1"/>
    </xf>
    <xf numFmtId="9" fontId="3" fillId="0" borderId="8" xfId="2" applyFont="1" applyBorder="1" applyAlignment="1" applyProtection="1">
      <alignment horizontal="center"/>
      <protection hidden="1"/>
    </xf>
    <xf numFmtId="9" fontId="3" fillId="0" borderId="27" xfId="2" applyFont="1" applyBorder="1" applyAlignment="1" applyProtection="1">
      <alignment horizontal="center"/>
      <protection hidden="1"/>
    </xf>
    <xf numFmtId="9" fontId="3" fillId="0" borderId="26" xfId="2" applyFont="1" applyBorder="1" applyAlignment="1" applyProtection="1">
      <alignment horizontal="center"/>
      <protection hidden="1"/>
    </xf>
    <xf numFmtId="9" fontId="3" fillId="0" borderId="9" xfId="2" applyFont="1" applyBorder="1" applyAlignment="1" applyProtection="1">
      <alignment horizontal="center"/>
      <protection hidden="1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3" fillId="0" borderId="42" xfId="0" applyFont="1" applyBorder="1" applyAlignment="1" applyProtection="1">
      <alignment horizontal="center"/>
      <protection hidden="1"/>
    </xf>
    <xf numFmtId="0" fontId="3" fillId="0" borderId="50" xfId="0" applyFont="1" applyBorder="1" applyAlignment="1" applyProtection="1">
      <alignment horizontal="center"/>
      <protection hidden="1"/>
    </xf>
    <xf numFmtId="0" fontId="3" fillId="0" borderId="61" xfId="0" applyFont="1" applyBorder="1" applyAlignment="1" applyProtection="1">
      <alignment horizontal="center"/>
      <protection hidden="1"/>
    </xf>
    <xf numFmtId="0" fontId="3" fillId="0" borderId="55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9" fontId="3" fillId="0" borderId="10" xfId="2" applyFont="1" applyBorder="1" applyAlignment="1" applyProtection="1">
      <alignment horizontal="center"/>
      <protection hidden="1"/>
    </xf>
    <xf numFmtId="9" fontId="3" fillId="0" borderId="11" xfId="2" applyFont="1" applyBorder="1" applyAlignment="1" applyProtection="1">
      <alignment horizontal="center"/>
      <protection hidden="1"/>
    </xf>
    <xf numFmtId="0" fontId="6" fillId="2" borderId="62" xfId="0" applyFont="1" applyFill="1" applyBorder="1" applyAlignment="1" applyProtection="1">
      <alignment horizontal="center" vertical="center" wrapText="1"/>
      <protection hidden="1"/>
    </xf>
    <xf numFmtId="0" fontId="6" fillId="2" borderId="63" xfId="0" applyFont="1" applyFill="1" applyBorder="1" applyAlignment="1" applyProtection="1">
      <alignment horizontal="center" vertical="center" wrapText="1"/>
      <protection hidden="1"/>
    </xf>
    <xf numFmtId="0" fontId="6" fillId="2" borderId="64" xfId="0" applyFont="1" applyFill="1" applyBorder="1" applyAlignment="1" applyProtection="1">
      <alignment horizontal="center" vertical="center" wrapText="1"/>
      <protection hidden="1"/>
    </xf>
    <xf numFmtId="9" fontId="3" fillId="0" borderId="21" xfId="2" applyFont="1" applyBorder="1" applyAlignment="1" applyProtection="1">
      <alignment horizontal="center"/>
      <protection hidden="1"/>
    </xf>
    <xf numFmtId="9" fontId="3" fillId="0" borderId="12" xfId="2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24" xfId="0" applyFont="1" applyBorder="1" applyProtection="1">
      <protection hidden="1"/>
    </xf>
    <xf numFmtId="0" fontId="3" fillId="0" borderId="26" xfId="0" applyFont="1" applyBorder="1" applyProtection="1">
      <protection hidden="1"/>
    </xf>
    <xf numFmtId="164" fontId="3" fillId="0" borderId="7" xfId="0" applyNumberFormat="1" applyFont="1" applyBorder="1" applyAlignment="1" applyProtection="1">
      <alignment horizontal="center"/>
      <protection hidden="1"/>
    </xf>
    <xf numFmtId="9" fontId="3" fillId="0" borderId="38" xfId="2" applyFont="1" applyBorder="1" applyAlignment="1" applyProtection="1">
      <alignment horizontal="center"/>
      <protection hidden="1"/>
    </xf>
    <xf numFmtId="0" fontId="3" fillId="0" borderId="24" xfId="0" applyFont="1" applyFill="1" applyBorder="1" applyProtection="1">
      <protection hidden="1"/>
    </xf>
    <xf numFmtId="164" fontId="3" fillId="0" borderId="52" xfId="0" applyNumberFormat="1" applyFont="1" applyBorder="1" applyAlignment="1" applyProtection="1">
      <alignment horizontal="center"/>
      <protection hidden="1"/>
    </xf>
    <xf numFmtId="0" fontId="0" fillId="0" borderId="38" xfId="0" applyBorder="1"/>
    <xf numFmtId="164" fontId="3" fillId="0" borderId="53" xfId="0" applyNumberFormat="1" applyFont="1" applyBorder="1" applyAlignment="1" applyProtection="1">
      <alignment horizontal="center"/>
      <protection hidden="1"/>
    </xf>
    <xf numFmtId="9" fontId="3" fillId="2" borderId="10" xfId="2" applyFont="1" applyFill="1" applyBorder="1" applyAlignment="1" applyProtection="1">
      <alignment horizontal="center"/>
      <protection hidden="1"/>
    </xf>
    <xf numFmtId="9" fontId="3" fillId="2" borderId="11" xfId="2" applyFont="1" applyFill="1" applyBorder="1" applyAlignment="1" applyProtection="1">
      <alignment horizontal="center"/>
      <protection hidden="1"/>
    </xf>
    <xf numFmtId="9" fontId="3" fillId="2" borderId="12" xfId="2" applyFont="1" applyFill="1" applyBorder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2" fillId="0" borderId="10" xfId="0" applyFont="1" applyBorder="1" applyProtection="1">
      <protection hidden="1"/>
    </xf>
    <xf numFmtId="0" fontId="4" fillId="0" borderId="11" xfId="0" applyFont="1" applyBorder="1" applyProtection="1"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0" fontId="4" fillId="0" borderId="11" xfId="0" quotePrefix="1" applyFont="1" applyBorder="1" applyAlignment="1" applyProtection="1">
      <alignment horizontal="center" vertical="center" wrapText="1"/>
      <protection hidden="1"/>
    </xf>
    <xf numFmtId="0" fontId="4" fillId="0" borderId="12" xfId="0" quotePrefix="1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4" fillId="0" borderId="32" xfId="0" applyFont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Protection="1">
      <protection hidden="1"/>
    </xf>
    <xf numFmtId="0" fontId="3" fillId="0" borderId="8" xfId="0" applyFont="1" applyBorder="1" applyProtection="1">
      <protection hidden="1"/>
    </xf>
    <xf numFmtId="0" fontId="11" fillId="0" borderId="0" xfId="0" applyFont="1" applyFill="1" applyBorder="1" applyAlignment="1" applyProtection="1">
      <alignment horizontal="left"/>
      <protection hidden="1"/>
    </xf>
    <xf numFmtId="0" fontId="6" fillId="4" borderId="14" xfId="0" applyFont="1" applyFill="1" applyBorder="1" applyAlignment="1" applyProtection="1">
      <alignment vertical="center"/>
      <protection hidden="1"/>
    </xf>
    <xf numFmtId="0" fontId="6" fillId="3" borderId="43" xfId="0" applyFont="1" applyFill="1" applyBorder="1" applyAlignment="1" applyProtection="1">
      <alignment vertical="center"/>
      <protection hidden="1"/>
    </xf>
    <xf numFmtId="0" fontId="6" fillId="2" borderId="33" xfId="0" applyFont="1" applyFill="1" applyBorder="1" applyAlignment="1" applyProtection="1">
      <alignment horizontal="left" vertical="center"/>
      <protection hidden="1"/>
    </xf>
    <xf numFmtId="0" fontId="6" fillId="2" borderId="19" xfId="0" applyFont="1" applyFill="1" applyBorder="1" applyAlignment="1" applyProtection="1">
      <alignment horizontal="center" vertical="center"/>
      <protection hidden="1"/>
    </xf>
    <xf numFmtId="0" fontId="6" fillId="2" borderId="21" xfId="0" applyFont="1" applyFill="1" applyBorder="1" applyAlignment="1" applyProtection="1">
      <alignment horizontal="left" vertical="center"/>
      <protection hidden="1"/>
    </xf>
    <xf numFmtId="0" fontId="3" fillId="0" borderId="20" xfId="0" applyFont="1" applyBorder="1" applyAlignment="1" applyProtection="1">
      <alignment vertical="center"/>
      <protection hidden="1"/>
    </xf>
    <xf numFmtId="0" fontId="3" fillId="0" borderId="25" xfId="0" applyFont="1" applyBorder="1" applyAlignment="1" applyProtection="1">
      <alignment horizontal="left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9" fontId="3" fillId="0" borderId="6" xfId="2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left" vertical="center"/>
      <protection hidden="1"/>
    </xf>
    <xf numFmtId="0" fontId="3" fillId="0" borderId="50" xfId="0" applyFont="1" applyBorder="1" applyAlignment="1" applyProtection="1">
      <alignment horizontal="center" vertical="center"/>
      <protection hidden="1"/>
    </xf>
    <xf numFmtId="9" fontId="3" fillId="0" borderId="9" xfId="2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Protection="1">
      <protection locked="0" hidden="1"/>
    </xf>
    <xf numFmtId="0" fontId="15" fillId="2" borderId="65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66" xfId="0" applyFont="1" applyFill="1" applyBorder="1" applyAlignment="1">
      <alignment horizontal="center" vertical="center"/>
    </xf>
    <xf numFmtId="0" fontId="15" fillId="2" borderId="67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168" fontId="15" fillId="2" borderId="1" xfId="0" applyNumberFormat="1" applyFont="1" applyFill="1" applyBorder="1" applyAlignment="1">
      <alignment horizontal="center" vertical="center"/>
    </xf>
    <xf numFmtId="168" fontId="15" fillId="2" borderId="65" xfId="0" applyNumberFormat="1" applyFont="1" applyFill="1" applyBorder="1" applyAlignment="1">
      <alignment horizontal="center" vertical="center"/>
    </xf>
    <xf numFmtId="168" fontId="15" fillId="2" borderId="41" xfId="0" applyNumberFormat="1" applyFont="1" applyFill="1" applyBorder="1" applyAlignment="1">
      <alignment horizontal="center" vertical="center"/>
    </xf>
    <xf numFmtId="168" fontId="15" fillId="2" borderId="66" xfId="0" applyNumberFormat="1" applyFont="1" applyFill="1" applyBorder="1" applyAlignment="1">
      <alignment horizontal="center" vertical="center"/>
    </xf>
    <xf numFmtId="168" fontId="15" fillId="2" borderId="67" xfId="0" applyNumberFormat="1" applyFont="1" applyFill="1" applyBorder="1" applyAlignment="1">
      <alignment horizontal="center" vertical="center"/>
    </xf>
    <xf numFmtId="0" fontId="15" fillId="2" borderId="68" xfId="0" applyFont="1" applyFill="1" applyBorder="1" applyAlignment="1">
      <alignment horizontal="center" vertical="center" wrapText="1"/>
    </xf>
    <xf numFmtId="0" fontId="15" fillId="2" borderId="69" xfId="0" applyFont="1" applyFill="1" applyBorder="1" applyAlignment="1">
      <alignment horizontal="center" vertical="center" wrapText="1"/>
    </xf>
    <xf numFmtId="0" fontId="15" fillId="2" borderId="70" xfId="0" applyFont="1" applyFill="1" applyBorder="1" applyAlignment="1">
      <alignment horizontal="center" vertical="center" wrapText="1"/>
    </xf>
    <xf numFmtId="0" fontId="16" fillId="0" borderId="71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16" fillId="0" borderId="72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16" fillId="0" borderId="74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 wrapText="1"/>
    </xf>
    <xf numFmtId="1" fontId="17" fillId="0" borderId="81" xfId="0" applyNumberFormat="1" applyFont="1" applyBorder="1" applyAlignment="1">
      <alignment horizontal="center" vertical="center"/>
    </xf>
    <xf numFmtId="1" fontId="17" fillId="0" borderId="84" xfId="0" applyNumberFormat="1" applyFont="1" applyBorder="1" applyAlignment="1">
      <alignment horizontal="center" vertical="center"/>
    </xf>
    <xf numFmtId="1" fontId="17" fillId="0" borderId="85" xfId="0" applyNumberFormat="1" applyFont="1" applyBorder="1" applyAlignment="1">
      <alignment horizontal="center" vertical="center"/>
    </xf>
    <xf numFmtId="1" fontId="17" fillId="0" borderId="86" xfId="0" applyNumberFormat="1" applyFont="1" applyBorder="1" applyAlignment="1">
      <alignment horizontal="center" vertical="center"/>
    </xf>
    <xf numFmtId="0" fontId="16" fillId="0" borderId="90" xfId="0" applyFont="1" applyBorder="1" applyAlignment="1">
      <alignment horizontal="center" vertical="center" wrapText="1"/>
    </xf>
    <xf numFmtId="0" fontId="16" fillId="0" borderId="91" xfId="0" applyFont="1" applyBorder="1" applyAlignment="1">
      <alignment horizontal="center" vertical="center" wrapText="1"/>
    </xf>
    <xf numFmtId="1" fontId="17" fillId="0" borderId="92" xfId="0" applyNumberFormat="1" applyFont="1" applyBorder="1" applyAlignment="1">
      <alignment horizontal="center" vertical="center"/>
    </xf>
    <xf numFmtId="1" fontId="17" fillId="0" borderId="93" xfId="0" applyNumberFormat="1" applyFont="1" applyBorder="1" applyAlignment="1">
      <alignment horizontal="center" vertical="center"/>
    </xf>
    <xf numFmtId="1" fontId="17" fillId="0" borderId="94" xfId="0" applyNumberFormat="1" applyFont="1" applyBorder="1" applyAlignment="1">
      <alignment horizontal="center" vertical="center"/>
    </xf>
    <xf numFmtId="1" fontId="17" fillId="0" borderId="95" xfId="0" applyNumberFormat="1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wrapText="1"/>
    </xf>
    <xf numFmtId="0" fontId="18" fillId="0" borderId="0" xfId="0" applyFont="1"/>
    <xf numFmtId="0" fontId="16" fillId="0" borderId="0" xfId="0" applyFont="1"/>
    <xf numFmtId="0" fontId="3" fillId="0" borderId="22" xfId="0" applyFont="1" applyBorder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3" fillId="0" borderId="27" xfId="0" applyFont="1" applyBorder="1" applyAlignment="1" applyProtection="1">
      <alignment horizontal="center"/>
      <protection hidden="1"/>
    </xf>
    <xf numFmtId="0" fontId="4" fillId="0" borderId="63" xfId="0" quotePrefix="1" applyFont="1" applyBorder="1" applyAlignment="1" applyProtection="1">
      <alignment horizontal="center" vertical="center" wrapText="1"/>
      <protection hidden="1"/>
    </xf>
    <xf numFmtId="0" fontId="4" fillId="0" borderId="64" xfId="0" quotePrefix="1" applyFont="1" applyBorder="1" applyAlignment="1" applyProtection="1">
      <alignment horizontal="center" vertical="center" wrapText="1"/>
      <protection hidden="1"/>
    </xf>
    <xf numFmtId="0" fontId="4" fillId="0" borderId="62" xfId="0" applyFont="1" applyBorder="1" applyAlignment="1" applyProtection="1">
      <alignment horizontal="center" vertical="center" wrapText="1"/>
      <protection hidden="1"/>
    </xf>
    <xf numFmtId="0" fontId="4" fillId="0" borderId="63" xfId="0" applyFont="1" applyBorder="1" applyAlignment="1" applyProtection="1">
      <alignment horizontal="center" vertical="center" wrapText="1"/>
      <protection hidden="1"/>
    </xf>
    <xf numFmtId="0" fontId="4" fillId="0" borderId="64" xfId="0" applyFont="1" applyBorder="1" applyAlignment="1" applyProtection="1">
      <alignment horizontal="center" vertical="center" wrapText="1"/>
      <protection hidden="1"/>
    </xf>
    <xf numFmtId="0" fontId="4" fillId="0" borderId="96" xfId="0" applyFont="1" applyBorder="1" applyAlignment="1" applyProtection="1">
      <alignment horizontal="center" vertical="center" wrapText="1"/>
      <protection hidden="1"/>
    </xf>
    <xf numFmtId="1" fontId="3" fillId="0" borderId="1" xfId="1" applyNumberFormat="1" applyFont="1" applyFill="1" applyBorder="1" applyAlignment="1" applyProtection="1">
      <alignment horizontal="center" vertical="center"/>
      <protection hidden="1"/>
    </xf>
    <xf numFmtId="169" fontId="3" fillId="0" borderId="1" xfId="2" applyNumberFormat="1" applyFont="1" applyFill="1" applyBorder="1" applyAlignment="1" applyProtection="1">
      <alignment horizontal="center" vertical="center"/>
      <protection hidden="1"/>
    </xf>
    <xf numFmtId="169" fontId="3" fillId="0" borderId="41" xfId="2" applyNumberFormat="1" applyFont="1" applyFill="1" applyBorder="1" applyAlignment="1" applyProtection="1">
      <alignment horizontal="center" vertical="center"/>
      <protection hidden="1"/>
    </xf>
    <xf numFmtId="1" fontId="3" fillId="0" borderId="5" xfId="1" applyNumberFormat="1" applyFont="1" applyFill="1" applyBorder="1" applyAlignment="1" applyProtection="1">
      <alignment horizontal="center" vertical="center"/>
      <protection hidden="1"/>
    </xf>
    <xf numFmtId="1" fontId="3" fillId="0" borderId="6" xfId="1" applyNumberFormat="1" applyFont="1" applyFill="1" applyBorder="1" applyAlignment="1" applyProtection="1">
      <alignment horizontal="center" vertical="center"/>
      <protection hidden="1"/>
    </xf>
    <xf numFmtId="1" fontId="3" fillId="0" borderId="7" xfId="1" applyNumberFormat="1" applyFont="1" applyFill="1" applyBorder="1" applyAlignment="1" applyProtection="1">
      <alignment horizontal="center" vertical="center"/>
      <protection hidden="1"/>
    </xf>
    <xf numFmtId="1" fontId="3" fillId="0" borderId="8" xfId="1" applyNumberFormat="1" applyFont="1" applyFill="1" applyBorder="1" applyAlignment="1" applyProtection="1">
      <alignment horizontal="center" vertical="center"/>
      <protection hidden="1"/>
    </xf>
    <xf numFmtId="1" fontId="3" fillId="0" borderId="9" xfId="1" applyNumberFormat="1" applyFont="1" applyFill="1" applyBorder="1" applyAlignment="1" applyProtection="1">
      <alignment horizontal="center" vertical="center"/>
      <protection hidden="1"/>
    </xf>
    <xf numFmtId="169" fontId="3" fillId="0" borderId="5" xfId="2" applyNumberFormat="1" applyFont="1" applyFill="1" applyBorder="1" applyAlignment="1" applyProtection="1">
      <alignment horizontal="center" vertical="center"/>
      <protection hidden="1"/>
    </xf>
    <xf numFmtId="169" fontId="3" fillId="0" borderId="6" xfId="2" applyNumberFormat="1" applyFont="1" applyFill="1" applyBorder="1" applyAlignment="1" applyProtection="1">
      <alignment horizontal="center" vertical="center"/>
      <protection hidden="1"/>
    </xf>
    <xf numFmtId="169" fontId="3" fillId="0" borderId="7" xfId="2" applyNumberFormat="1" applyFont="1" applyFill="1" applyBorder="1" applyAlignment="1" applyProtection="1">
      <alignment horizontal="center" vertical="center"/>
      <protection hidden="1"/>
    </xf>
    <xf numFmtId="169" fontId="3" fillId="0" borderId="8" xfId="2" applyNumberFormat="1" applyFont="1" applyFill="1" applyBorder="1" applyAlignment="1" applyProtection="1">
      <alignment horizontal="center" vertical="center"/>
      <protection hidden="1"/>
    </xf>
    <xf numFmtId="169" fontId="3" fillId="0" borderId="9" xfId="2" applyNumberFormat="1" applyFont="1" applyFill="1" applyBorder="1" applyAlignment="1" applyProtection="1">
      <alignment horizontal="center" vertical="center"/>
      <protection hidden="1"/>
    </xf>
    <xf numFmtId="0" fontId="4" fillId="0" borderId="97" xfId="0" applyFont="1" applyBorder="1" applyAlignment="1" applyProtection="1">
      <alignment horizontal="center" vertical="center" wrapText="1"/>
      <protection hidden="1"/>
    </xf>
    <xf numFmtId="169" fontId="3" fillId="0" borderId="25" xfId="2" applyNumberFormat="1" applyFont="1" applyFill="1" applyBorder="1" applyAlignment="1" applyProtection="1">
      <alignment horizontal="center" vertical="center"/>
      <protection hidden="1"/>
    </xf>
    <xf numFmtId="169" fontId="3" fillId="0" borderId="26" xfId="2" applyNumberFormat="1" applyFont="1" applyFill="1" applyBorder="1" applyAlignment="1" applyProtection="1">
      <alignment horizontal="center" vertical="center"/>
      <protection hidden="1"/>
    </xf>
    <xf numFmtId="0" fontId="2" fillId="0" borderId="62" xfId="0" applyFont="1" applyBorder="1" applyProtection="1">
      <protection hidden="1"/>
    </xf>
    <xf numFmtId="0" fontId="4" fillId="0" borderId="63" xfId="0" applyFont="1" applyBorder="1" applyProtection="1">
      <protection hidden="1"/>
    </xf>
    <xf numFmtId="0" fontId="3" fillId="0" borderId="20" xfId="0" applyFont="1" applyBorder="1" applyProtection="1">
      <protection hidden="1"/>
    </xf>
    <xf numFmtId="0" fontId="3" fillId="0" borderId="18" xfId="0" applyFont="1" applyBorder="1" applyAlignment="1" applyProtection="1">
      <alignment horizontal="center"/>
      <protection hidden="1"/>
    </xf>
    <xf numFmtId="1" fontId="3" fillId="0" borderId="19" xfId="1" applyNumberFormat="1" applyFont="1" applyFill="1" applyBorder="1" applyAlignment="1" applyProtection="1">
      <alignment horizontal="center" vertical="center"/>
      <protection hidden="1"/>
    </xf>
    <xf numFmtId="1" fontId="3" fillId="0" borderId="20" xfId="1" applyNumberFormat="1" applyFont="1" applyFill="1" applyBorder="1" applyAlignment="1" applyProtection="1">
      <alignment horizontal="center" vertical="center"/>
      <protection hidden="1"/>
    </xf>
    <xf numFmtId="1" fontId="3" fillId="0" borderId="21" xfId="1" applyNumberFormat="1" applyFont="1" applyFill="1" applyBorder="1" applyAlignment="1" applyProtection="1">
      <alignment horizontal="center" vertical="center"/>
      <protection hidden="1"/>
    </xf>
    <xf numFmtId="169" fontId="3" fillId="0" borderId="19" xfId="2" applyNumberFormat="1" applyFont="1" applyFill="1" applyBorder="1" applyAlignment="1" applyProtection="1">
      <alignment horizontal="center" vertical="center"/>
      <protection hidden="1"/>
    </xf>
    <xf numFmtId="169" fontId="3" fillId="0" borderId="20" xfId="2" applyNumberFormat="1" applyFont="1" applyFill="1" applyBorder="1" applyAlignment="1" applyProtection="1">
      <alignment horizontal="center" vertical="center"/>
      <protection hidden="1"/>
    </xf>
    <xf numFmtId="169" fontId="3" fillId="0" borderId="21" xfId="2" applyNumberFormat="1" applyFont="1" applyFill="1" applyBorder="1" applyAlignment="1" applyProtection="1">
      <alignment horizontal="center" vertical="center"/>
      <protection hidden="1"/>
    </xf>
    <xf numFmtId="1" fontId="3" fillId="0" borderId="2" xfId="1" applyNumberFormat="1" applyFont="1" applyFill="1" applyBorder="1" applyAlignment="1" applyProtection="1">
      <alignment horizontal="center" vertical="center"/>
      <protection hidden="1"/>
    </xf>
    <xf numFmtId="1" fontId="3" fillId="0" borderId="3" xfId="1" applyNumberFormat="1" applyFont="1" applyFill="1" applyBorder="1" applyAlignment="1" applyProtection="1">
      <alignment horizontal="center" vertical="center"/>
      <protection hidden="1"/>
    </xf>
    <xf numFmtId="1" fontId="3" fillId="0" borderId="4" xfId="1" applyNumberFormat="1" applyFont="1" applyFill="1" applyBorder="1" applyAlignment="1" applyProtection="1">
      <alignment horizontal="center" vertical="center"/>
      <protection hidden="1"/>
    </xf>
    <xf numFmtId="169" fontId="3" fillId="0" borderId="2" xfId="2" applyNumberFormat="1" applyFont="1" applyFill="1" applyBorder="1" applyAlignment="1" applyProtection="1">
      <alignment horizontal="center" vertical="center"/>
      <protection hidden="1"/>
    </xf>
    <xf numFmtId="169" fontId="3" fillId="0" borderId="3" xfId="2" applyNumberFormat="1" applyFont="1" applyFill="1" applyBorder="1" applyAlignment="1" applyProtection="1">
      <alignment horizontal="center" vertical="center"/>
      <protection hidden="1"/>
    </xf>
    <xf numFmtId="169" fontId="3" fillId="0" borderId="4" xfId="2" applyNumberFormat="1" applyFont="1" applyFill="1" applyBorder="1" applyAlignment="1" applyProtection="1">
      <alignment horizontal="center" vertical="center"/>
      <protection hidden="1"/>
    </xf>
    <xf numFmtId="0" fontId="3" fillId="0" borderId="30" xfId="0" applyFont="1" applyBorder="1" applyProtection="1">
      <protection hidden="1"/>
    </xf>
    <xf numFmtId="0" fontId="3" fillId="0" borderId="31" xfId="0" applyFont="1" applyBorder="1" applyAlignment="1" applyProtection="1">
      <alignment horizontal="center"/>
      <protection hidden="1"/>
    </xf>
    <xf numFmtId="1" fontId="3" fillId="0" borderId="29" xfId="1" applyNumberFormat="1" applyFont="1" applyFill="1" applyBorder="1" applyAlignment="1" applyProtection="1">
      <alignment horizontal="center" vertical="center"/>
      <protection hidden="1"/>
    </xf>
    <xf numFmtId="1" fontId="3" fillId="0" borderId="30" xfId="1" applyNumberFormat="1" applyFont="1" applyFill="1" applyBorder="1" applyAlignment="1" applyProtection="1">
      <alignment horizontal="center" vertical="center"/>
      <protection hidden="1"/>
    </xf>
    <xf numFmtId="1" fontId="3" fillId="0" borderId="42" xfId="1" applyNumberFormat="1" applyFont="1" applyFill="1" applyBorder="1" applyAlignment="1" applyProtection="1">
      <alignment horizontal="center" vertical="center"/>
      <protection hidden="1"/>
    </xf>
    <xf numFmtId="169" fontId="3" fillId="0" borderId="29" xfId="2" applyNumberFormat="1" applyFont="1" applyFill="1" applyBorder="1" applyAlignment="1" applyProtection="1">
      <alignment horizontal="center" vertical="center"/>
      <protection hidden="1"/>
    </xf>
    <xf numFmtId="169" fontId="3" fillId="0" borderId="30" xfId="2" applyNumberFormat="1" applyFont="1" applyFill="1" applyBorder="1" applyAlignment="1" applyProtection="1">
      <alignment horizontal="center" vertical="center"/>
      <protection hidden="1"/>
    </xf>
    <xf numFmtId="169" fontId="3" fillId="0" borderId="42" xfId="2" applyNumberFormat="1" applyFont="1" applyFill="1" applyBorder="1" applyAlignment="1" applyProtection="1">
      <alignment horizontal="center" vertical="center"/>
      <protection hidden="1"/>
    </xf>
    <xf numFmtId="169" fontId="3" fillId="0" borderId="28" xfId="2" applyNumberFormat="1" applyFont="1" applyFill="1" applyBorder="1" applyAlignment="1" applyProtection="1">
      <alignment horizontal="center" vertical="center"/>
      <protection hidden="1"/>
    </xf>
    <xf numFmtId="169" fontId="3" fillId="0" borderId="33" xfId="2" applyNumberFormat="1" applyFont="1" applyFill="1" applyBorder="1" applyAlignment="1" applyProtection="1">
      <alignment horizontal="center" vertical="center"/>
      <protection hidden="1"/>
    </xf>
    <xf numFmtId="169" fontId="3" fillId="0" borderId="24" xfId="2" applyNumberFormat="1" applyFont="1" applyFill="1" applyBorder="1" applyAlignment="1" applyProtection="1">
      <alignment horizontal="center" vertical="center"/>
      <protection hidden="1"/>
    </xf>
    <xf numFmtId="0" fontId="4" fillId="0" borderId="62" xfId="0" quotePrefix="1" applyFont="1" applyBorder="1" applyAlignment="1" applyProtection="1">
      <alignment horizontal="center" vertical="center" wrapText="1"/>
      <protection hidden="1"/>
    </xf>
    <xf numFmtId="169" fontId="3" fillId="0" borderId="98" xfId="2" applyNumberFormat="1" applyFont="1" applyFill="1" applyBorder="1" applyAlignment="1" applyProtection="1">
      <alignment horizontal="center" vertical="center"/>
      <protection hidden="1"/>
    </xf>
    <xf numFmtId="169" fontId="3" fillId="0" borderId="51" xfId="2" applyNumberFormat="1" applyFont="1" applyFill="1" applyBorder="1" applyAlignment="1" applyProtection="1">
      <alignment horizontal="center" vertical="center"/>
      <protection hidden="1"/>
    </xf>
    <xf numFmtId="169" fontId="3" fillId="0" borderId="17" xfId="2" applyNumberFormat="1" applyFont="1" applyFill="1" applyBorder="1" applyAlignment="1" applyProtection="1">
      <alignment horizontal="center" vertical="center"/>
      <protection hidden="1"/>
    </xf>
    <xf numFmtId="169" fontId="3" fillId="0" borderId="45" xfId="2" applyNumberFormat="1" applyFont="1" applyFill="1" applyBorder="1" applyAlignment="1" applyProtection="1">
      <alignment horizontal="center" vertical="center"/>
      <protection hidden="1"/>
    </xf>
    <xf numFmtId="169" fontId="3" fillId="0" borderId="99" xfId="2" applyNumberFormat="1" applyFont="1" applyFill="1" applyBorder="1" applyAlignment="1" applyProtection="1">
      <alignment horizontal="center" vertical="center"/>
      <protection hidden="1"/>
    </xf>
    <xf numFmtId="169" fontId="3" fillId="0" borderId="57" xfId="2" applyNumberFormat="1" applyFont="1" applyFill="1" applyBorder="1" applyAlignment="1" applyProtection="1">
      <alignment horizontal="center" vertical="center"/>
      <protection hidden="1"/>
    </xf>
    <xf numFmtId="169" fontId="3" fillId="0" borderId="100" xfId="2" applyNumberFormat="1" applyFont="1" applyFill="1" applyBorder="1" applyAlignment="1" applyProtection="1">
      <alignment horizontal="center" vertical="center"/>
      <protection hidden="1"/>
    </xf>
    <xf numFmtId="169" fontId="3" fillId="0" borderId="22" xfId="2" applyNumberFormat="1" applyFont="1" applyFill="1" applyBorder="1" applyAlignment="1" applyProtection="1">
      <alignment horizontal="center" vertical="center"/>
      <protection hidden="1"/>
    </xf>
    <xf numFmtId="169" fontId="3" fillId="0" borderId="13" xfId="2" applyNumberFormat="1" applyFont="1" applyFill="1" applyBorder="1" applyAlignment="1" applyProtection="1">
      <alignment horizontal="center" vertical="center"/>
      <protection hidden="1"/>
    </xf>
    <xf numFmtId="169" fontId="3" fillId="0" borderId="27" xfId="2" applyNumberFormat="1" applyFont="1" applyFill="1" applyBorder="1" applyAlignment="1" applyProtection="1">
      <alignment horizontal="center" vertical="center"/>
      <protection hidden="1"/>
    </xf>
    <xf numFmtId="0" fontId="4" fillId="0" borderId="10" xfId="0" quotePrefix="1" applyFont="1" applyBorder="1" applyAlignment="1" applyProtection="1">
      <alignment horizontal="center" vertical="center" wrapText="1"/>
      <protection hidden="1"/>
    </xf>
    <xf numFmtId="0" fontId="4" fillId="0" borderId="54" xfId="0" applyFont="1" applyBorder="1" applyAlignment="1" applyProtection="1">
      <alignment horizontal="center" vertical="center" wrapText="1"/>
      <protection hidden="1"/>
    </xf>
    <xf numFmtId="169" fontId="3" fillId="0" borderId="52" xfId="2" applyNumberFormat="1" applyFont="1" applyFill="1" applyBorder="1" applyAlignment="1" applyProtection="1">
      <alignment horizontal="center" vertical="center"/>
      <protection hidden="1"/>
    </xf>
    <xf numFmtId="169" fontId="3" fillId="0" borderId="18" xfId="2" applyNumberFormat="1" applyFont="1" applyFill="1" applyBorder="1" applyAlignment="1" applyProtection="1">
      <alignment horizontal="center" vertical="center"/>
      <protection hidden="1"/>
    </xf>
    <xf numFmtId="169" fontId="3" fillId="0" borderId="53" xfId="2" applyNumberFormat="1" applyFont="1" applyFill="1" applyBorder="1" applyAlignment="1" applyProtection="1">
      <alignment horizontal="center" vertical="center"/>
      <protection hidden="1"/>
    </xf>
    <xf numFmtId="169" fontId="3" fillId="0" borderId="31" xfId="2" applyNumberFormat="1" applyFont="1" applyFill="1" applyBorder="1" applyAlignment="1" applyProtection="1">
      <alignment horizontal="center" vertical="center"/>
      <protection hidden="1"/>
    </xf>
    <xf numFmtId="170" fontId="3" fillId="0" borderId="1" xfId="1" applyNumberFormat="1" applyFont="1" applyFill="1" applyBorder="1" applyAlignment="1" applyProtection="1">
      <alignment horizontal="center" vertical="center"/>
      <protection hidden="1"/>
    </xf>
    <xf numFmtId="167" fontId="3" fillId="0" borderId="1" xfId="1" applyNumberFormat="1" applyFont="1" applyFill="1" applyBorder="1" applyAlignment="1" applyProtection="1">
      <alignment vertical="center"/>
      <protection hidden="1"/>
    </xf>
    <xf numFmtId="170" fontId="3" fillId="0" borderId="2" xfId="1" applyNumberFormat="1" applyFont="1" applyFill="1" applyBorder="1" applyAlignment="1" applyProtection="1">
      <alignment horizontal="center" vertical="center"/>
      <protection hidden="1"/>
    </xf>
    <xf numFmtId="170" fontId="3" fillId="0" borderId="3" xfId="1" applyNumberFormat="1" applyFont="1" applyFill="1" applyBorder="1" applyAlignment="1" applyProtection="1">
      <alignment horizontal="center" vertical="center"/>
      <protection hidden="1"/>
    </xf>
    <xf numFmtId="170" fontId="3" fillId="0" borderId="4" xfId="1" applyNumberFormat="1" applyFont="1" applyFill="1" applyBorder="1" applyAlignment="1" applyProtection="1">
      <alignment horizontal="center" vertical="center"/>
      <protection hidden="1"/>
    </xf>
    <xf numFmtId="170" fontId="3" fillId="0" borderId="5" xfId="1" applyNumberFormat="1" applyFont="1" applyFill="1" applyBorder="1" applyAlignment="1" applyProtection="1">
      <alignment horizontal="center" vertical="center"/>
      <protection hidden="1"/>
    </xf>
    <xf numFmtId="170" fontId="3" fillId="0" borderId="6" xfId="1" applyNumberFormat="1" applyFont="1" applyFill="1" applyBorder="1" applyAlignment="1" applyProtection="1">
      <alignment horizontal="center" vertical="center"/>
      <protection hidden="1"/>
    </xf>
    <xf numFmtId="167" fontId="3" fillId="0" borderId="5" xfId="1" applyNumberFormat="1" applyFont="1" applyFill="1" applyBorder="1" applyAlignment="1" applyProtection="1">
      <alignment vertical="center"/>
      <protection hidden="1"/>
    </xf>
    <xf numFmtId="167" fontId="3" fillId="0" borderId="6" xfId="1" applyNumberFormat="1" applyFont="1" applyFill="1" applyBorder="1" applyAlignment="1" applyProtection="1">
      <alignment vertical="center"/>
      <protection hidden="1"/>
    </xf>
    <xf numFmtId="167" fontId="3" fillId="0" borderId="7" xfId="1" applyNumberFormat="1" applyFont="1" applyFill="1" applyBorder="1" applyAlignment="1" applyProtection="1">
      <alignment vertical="center"/>
      <protection hidden="1"/>
    </xf>
    <xf numFmtId="167" fontId="3" fillId="0" borderId="8" xfId="1" applyNumberFormat="1" applyFont="1" applyFill="1" applyBorder="1" applyAlignment="1" applyProtection="1">
      <alignment vertical="center"/>
      <protection hidden="1"/>
    </xf>
    <xf numFmtId="167" fontId="3" fillId="0" borderId="9" xfId="1" applyNumberFormat="1" applyFont="1" applyFill="1" applyBorder="1" applyAlignment="1" applyProtection="1">
      <alignment vertical="center"/>
      <protection hidden="1"/>
    </xf>
    <xf numFmtId="170" fontId="3" fillId="0" borderId="19" xfId="1" applyNumberFormat="1" applyFont="1" applyFill="1" applyBorder="1" applyAlignment="1" applyProtection="1">
      <alignment horizontal="center" vertical="center"/>
      <protection hidden="1"/>
    </xf>
    <xf numFmtId="170" fontId="3" fillId="0" borderId="20" xfId="1" applyNumberFormat="1" applyFont="1" applyFill="1" applyBorder="1" applyAlignment="1" applyProtection="1">
      <alignment horizontal="center" vertical="center"/>
      <protection hidden="1"/>
    </xf>
    <xf numFmtId="170" fontId="3" fillId="0" borderId="21" xfId="1" applyNumberFormat="1" applyFont="1" applyFill="1" applyBorder="1" applyAlignment="1" applyProtection="1">
      <alignment horizontal="center" vertical="center"/>
      <protection hidden="1"/>
    </xf>
    <xf numFmtId="170" fontId="3" fillId="0" borderId="29" xfId="1" applyNumberFormat="1" applyFont="1" applyFill="1" applyBorder="1" applyAlignment="1" applyProtection="1">
      <alignment horizontal="center" vertical="center"/>
      <protection hidden="1"/>
    </xf>
    <xf numFmtId="170" fontId="3" fillId="0" borderId="30" xfId="1" applyNumberFormat="1" applyFont="1" applyFill="1" applyBorder="1" applyAlignment="1" applyProtection="1">
      <alignment horizontal="center" vertical="center"/>
      <protection hidden="1"/>
    </xf>
    <xf numFmtId="170" fontId="3" fillId="0" borderId="42" xfId="1" applyNumberFormat="1" applyFont="1" applyFill="1" applyBorder="1" applyAlignment="1" applyProtection="1">
      <alignment horizontal="center" vertical="center"/>
      <protection hidden="1"/>
    </xf>
    <xf numFmtId="170" fontId="3" fillId="0" borderId="7" xfId="1" applyNumberFormat="1" applyFont="1" applyFill="1" applyBorder="1" applyAlignment="1" applyProtection="1">
      <alignment horizontal="center" vertical="center"/>
      <protection hidden="1"/>
    </xf>
    <xf numFmtId="170" fontId="3" fillId="0" borderId="8" xfId="1" applyNumberFormat="1" applyFont="1" applyFill="1" applyBorder="1" applyAlignment="1" applyProtection="1">
      <alignment horizontal="center" vertical="center"/>
      <protection hidden="1"/>
    </xf>
    <xf numFmtId="170" fontId="3" fillId="0" borderId="9" xfId="1" applyNumberFormat="1" applyFont="1" applyFill="1" applyBorder="1" applyAlignment="1" applyProtection="1">
      <alignment horizontal="center" vertical="center"/>
      <protection hidden="1"/>
    </xf>
    <xf numFmtId="167" fontId="3" fillId="0" borderId="19" xfId="1" applyNumberFormat="1" applyFont="1" applyFill="1" applyBorder="1" applyAlignment="1" applyProtection="1">
      <alignment vertical="center"/>
      <protection hidden="1"/>
    </xf>
    <xf numFmtId="167" fontId="3" fillId="0" borderId="20" xfId="1" applyNumberFormat="1" applyFont="1" applyFill="1" applyBorder="1" applyAlignment="1" applyProtection="1">
      <alignment vertical="center"/>
      <protection hidden="1"/>
    </xf>
    <xf numFmtId="167" fontId="3" fillId="0" borderId="21" xfId="1" applyNumberFormat="1" applyFont="1" applyFill="1" applyBorder="1" applyAlignment="1" applyProtection="1">
      <alignment vertical="center"/>
      <protection hidden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16" fillId="0" borderId="75" xfId="0" applyFont="1" applyBorder="1"/>
    <xf numFmtId="0" fontId="16" fillId="0" borderId="75" xfId="0" applyFont="1" applyBorder="1" applyAlignment="1">
      <alignment horizontal="center"/>
    </xf>
    <xf numFmtId="1" fontId="16" fillId="0" borderId="75" xfId="0" applyNumberFormat="1" applyFont="1" applyBorder="1" applyAlignment="1">
      <alignment horizontal="center"/>
    </xf>
    <xf numFmtId="0" fontId="16" fillId="0" borderId="20" xfId="0" applyFont="1" applyBorder="1"/>
    <xf numFmtId="0" fontId="16" fillId="0" borderId="20" xfId="0" applyFont="1" applyBorder="1" applyAlignment="1">
      <alignment horizontal="center"/>
    </xf>
    <xf numFmtId="1" fontId="16" fillId="0" borderId="20" xfId="0" applyNumberFormat="1" applyFont="1" applyBorder="1" applyAlignment="1">
      <alignment horizontal="center"/>
    </xf>
    <xf numFmtId="0" fontId="16" fillId="0" borderId="75" xfId="0" applyFont="1" applyBorder="1" applyAlignment="1">
      <alignment horizontal="left"/>
    </xf>
    <xf numFmtId="0" fontId="16" fillId="0" borderId="81" xfId="0" applyFont="1" applyBorder="1" applyAlignment="1">
      <alignment horizontal="left"/>
    </xf>
    <xf numFmtId="0" fontId="16" fillId="0" borderId="81" xfId="0" applyFont="1" applyBorder="1" applyAlignment="1">
      <alignment horizontal="center"/>
    </xf>
    <xf numFmtId="1" fontId="16" fillId="0" borderId="81" xfId="0" applyNumberFormat="1" applyFont="1" applyBorder="1" applyAlignment="1">
      <alignment horizontal="center"/>
    </xf>
    <xf numFmtId="0" fontId="16" fillId="0" borderId="92" xfId="0" applyFont="1" applyBorder="1" applyAlignment="1">
      <alignment horizontal="left"/>
    </xf>
    <xf numFmtId="0" fontId="16" fillId="0" borderId="92" xfId="0" applyFont="1" applyBorder="1" applyAlignment="1">
      <alignment horizontal="center"/>
    </xf>
    <xf numFmtId="1" fontId="16" fillId="0" borderId="92" xfId="0" applyNumberFormat="1" applyFont="1" applyBorder="1" applyAlignment="1">
      <alignment horizontal="center"/>
    </xf>
    <xf numFmtId="0" fontId="20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center" vertical="center"/>
    </xf>
    <xf numFmtId="3" fontId="20" fillId="4" borderId="1" xfId="0" applyNumberFormat="1" applyFont="1" applyFill="1" applyBorder="1" applyAlignment="1">
      <alignment horizontal="center" vertical="center"/>
    </xf>
    <xf numFmtId="1" fontId="20" fillId="4" borderId="1" xfId="0" applyNumberFormat="1" applyFont="1" applyFill="1" applyBorder="1" applyAlignment="1">
      <alignment horizontal="center" vertical="center"/>
    </xf>
    <xf numFmtId="0" fontId="22" fillId="0" borderId="101" xfId="0" applyFont="1" applyBorder="1" applyAlignment="1">
      <alignment horizontal="left"/>
    </xf>
    <xf numFmtId="0" fontId="23" fillId="0" borderId="0" xfId="0" applyFont="1" applyAlignment="1">
      <alignment vertical="center"/>
    </xf>
    <xf numFmtId="0" fontId="23" fillId="0" borderId="0" xfId="0" applyFont="1"/>
    <xf numFmtId="0" fontId="24" fillId="0" borderId="72" xfId="0" applyFont="1" applyBorder="1" applyAlignment="1" applyProtection="1">
      <alignment horizontal="center" textRotation="90" wrapText="1"/>
      <protection hidden="1"/>
    </xf>
    <xf numFmtId="0" fontId="16" fillId="0" borderId="73" xfId="0" applyFont="1" applyBorder="1" applyAlignment="1" applyProtection="1">
      <alignment horizontal="center" textRotation="90" wrapText="1"/>
      <protection hidden="1"/>
    </xf>
    <xf numFmtId="0" fontId="16" fillId="0" borderId="72" xfId="0" applyFont="1" applyBorder="1" applyAlignment="1" applyProtection="1">
      <alignment horizontal="center" textRotation="90" wrapText="1"/>
      <protection hidden="1"/>
    </xf>
    <xf numFmtId="0" fontId="16" fillId="0" borderId="74" xfId="0" applyFont="1" applyBorder="1" applyAlignment="1" applyProtection="1">
      <alignment horizontal="center" textRotation="90" wrapText="1"/>
      <protection hidden="1"/>
    </xf>
    <xf numFmtId="0" fontId="16" fillId="0" borderId="102" xfId="0" applyFont="1" applyBorder="1" applyAlignment="1" applyProtection="1">
      <alignment horizontal="center" textRotation="90" wrapText="1"/>
      <protection hidden="1"/>
    </xf>
    <xf numFmtId="0" fontId="16" fillId="0" borderId="76" xfId="0" applyFont="1" applyBorder="1" applyAlignment="1" applyProtection="1">
      <alignment horizontal="left" vertical="center"/>
      <protection hidden="1"/>
    </xf>
    <xf numFmtId="0" fontId="16" fillId="0" borderId="103" xfId="0" applyFont="1" applyBorder="1" applyAlignment="1" applyProtection="1">
      <alignment horizontal="center" vertical="center"/>
      <protection hidden="1"/>
    </xf>
    <xf numFmtId="164" fontId="9" fillId="0" borderId="76" xfId="0" applyNumberFormat="1" applyFont="1" applyBorder="1" applyAlignment="1" applyProtection="1">
      <alignment horizontal="center" vertical="center"/>
      <protection hidden="1"/>
    </xf>
    <xf numFmtId="164" fontId="16" fillId="0" borderId="78" xfId="0" applyNumberFormat="1" applyFont="1" applyBorder="1" applyAlignment="1" applyProtection="1">
      <alignment horizontal="center" vertical="center"/>
      <protection hidden="1"/>
    </xf>
    <xf numFmtId="164" fontId="16" fillId="0" borderId="79" xfId="0" applyNumberFormat="1" applyFont="1" applyBorder="1" applyAlignment="1" applyProtection="1">
      <alignment horizontal="center" vertical="center"/>
      <protection hidden="1"/>
    </xf>
    <xf numFmtId="164" fontId="16" fillId="0" borderId="80" xfId="0" applyNumberFormat="1" applyFont="1" applyBorder="1" applyAlignment="1" applyProtection="1">
      <alignment horizontal="center" vertical="center"/>
      <protection hidden="1"/>
    </xf>
    <xf numFmtId="164" fontId="16" fillId="0" borderId="104" xfId="0" applyNumberFormat="1" applyFont="1" applyBorder="1" applyAlignment="1" applyProtection="1">
      <alignment horizontal="center" vertical="center"/>
      <protection hidden="1"/>
    </xf>
    <xf numFmtId="0" fontId="16" fillId="0" borderId="82" xfId="0" applyFont="1" applyBorder="1" applyAlignment="1" applyProtection="1">
      <alignment horizontal="left" vertical="center"/>
      <protection hidden="1"/>
    </xf>
    <xf numFmtId="0" fontId="16" fillId="0" borderId="87" xfId="0" applyFont="1" applyBorder="1" applyAlignment="1" applyProtection="1">
      <alignment horizontal="center" vertical="center"/>
      <protection hidden="1"/>
    </xf>
    <xf numFmtId="164" fontId="9" fillId="0" borderId="82" xfId="0" applyNumberFormat="1" applyFont="1" applyBorder="1" applyAlignment="1" applyProtection="1">
      <alignment horizontal="center" vertical="center"/>
      <protection hidden="1"/>
    </xf>
    <xf numFmtId="164" fontId="16" fillId="0" borderId="84" xfId="0" applyNumberFormat="1" applyFont="1" applyBorder="1" applyAlignment="1" applyProtection="1">
      <alignment horizontal="center" vertical="center"/>
      <protection hidden="1"/>
    </xf>
    <xf numFmtId="164" fontId="16" fillId="0" borderId="85" xfId="0" applyNumberFormat="1" applyFont="1" applyBorder="1" applyAlignment="1" applyProtection="1">
      <alignment horizontal="center" vertical="center"/>
      <protection hidden="1"/>
    </xf>
    <xf numFmtId="164" fontId="16" fillId="0" borderId="86" xfId="0" applyNumberFormat="1" applyFont="1" applyBorder="1" applyAlignment="1" applyProtection="1">
      <alignment horizontal="center" vertical="center"/>
      <protection hidden="1"/>
    </xf>
    <xf numFmtId="164" fontId="16" fillId="0" borderId="105" xfId="0" applyNumberFormat="1" applyFont="1" applyBorder="1" applyAlignment="1" applyProtection="1">
      <alignment horizontal="center" vertical="center"/>
      <protection hidden="1"/>
    </xf>
    <xf numFmtId="0" fontId="16" fillId="0" borderId="88" xfId="0" applyFont="1" applyBorder="1" applyAlignment="1" applyProtection="1">
      <alignment horizontal="left" vertical="center"/>
      <protection hidden="1"/>
    </xf>
    <xf numFmtId="0" fontId="16" fillId="0" borderId="89" xfId="0" applyFont="1" applyBorder="1" applyAlignment="1" applyProtection="1">
      <alignment horizontal="center" vertical="center"/>
      <protection hidden="1"/>
    </xf>
    <xf numFmtId="164" fontId="9" fillId="0" borderId="88" xfId="0" applyNumberFormat="1" applyFont="1" applyBorder="1" applyAlignment="1" applyProtection="1">
      <alignment horizontal="center" vertical="center"/>
      <protection hidden="1"/>
    </xf>
    <xf numFmtId="164" fontId="16" fillId="0" borderId="93" xfId="0" applyNumberFormat="1" applyFont="1" applyBorder="1" applyAlignment="1" applyProtection="1">
      <alignment horizontal="center" vertical="center"/>
      <protection hidden="1"/>
    </xf>
    <xf numFmtId="164" fontId="16" fillId="0" borderId="94" xfId="0" applyNumberFormat="1" applyFont="1" applyBorder="1" applyAlignment="1" applyProtection="1">
      <alignment horizontal="center" vertical="center"/>
      <protection hidden="1"/>
    </xf>
    <xf numFmtId="164" fontId="16" fillId="0" borderId="95" xfId="0" applyNumberFormat="1" applyFont="1" applyBorder="1" applyAlignment="1" applyProtection="1">
      <alignment horizontal="center" vertical="center"/>
      <protection hidden="1"/>
    </xf>
    <xf numFmtId="164" fontId="16" fillId="0" borderId="106" xfId="0" applyNumberFormat="1" applyFont="1" applyBorder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left"/>
      <protection hidden="1"/>
    </xf>
    <xf numFmtId="171" fontId="16" fillId="0" borderId="104" xfId="0" applyNumberFormat="1" applyFont="1" applyBorder="1" applyAlignment="1" applyProtection="1">
      <alignment horizontal="center" vertical="center"/>
      <protection hidden="1"/>
    </xf>
    <xf numFmtId="171" fontId="16" fillId="0" borderId="80" xfId="0" applyNumberFormat="1" applyFont="1" applyBorder="1" applyAlignment="1" applyProtection="1">
      <alignment horizontal="center" vertical="center"/>
      <protection hidden="1"/>
    </xf>
    <xf numFmtId="171" fontId="16" fillId="0" borderId="79" xfId="0" applyNumberFormat="1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/>
      <protection hidden="1"/>
    </xf>
    <xf numFmtId="0" fontId="3" fillId="2" borderId="15" xfId="0" applyFont="1" applyFill="1" applyBorder="1" applyAlignment="1" applyProtection="1">
      <alignment horizontal="center" vertical="center"/>
      <protection hidden="1"/>
    </xf>
    <xf numFmtId="0" fontId="3" fillId="2" borderId="16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22" xfId="0" applyFont="1" applyFill="1" applyBorder="1" applyAlignment="1" applyProtection="1">
      <alignment horizontal="center" vertical="center" wrapText="1"/>
      <protection hidden="1"/>
    </xf>
    <xf numFmtId="0" fontId="6" fillId="2" borderId="13" xfId="0" applyFont="1" applyFill="1" applyBorder="1" applyAlignment="1" applyProtection="1">
      <alignment horizontal="left"/>
      <protection locked="0" hidden="1"/>
    </xf>
    <xf numFmtId="0" fontId="6" fillId="2" borderId="40" xfId="0" applyFont="1" applyFill="1" applyBorder="1" applyAlignment="1" applyProtection="1">
      <alignment horizontal="left"/>
      <protection locked="0" hidden="1"/>
    </xf>
    <xf numFmtId="0" fontId="6" fillId="2" borderId="41" xfId="0" applyFont="1" applyFill="1" applyBorder="1" applyAlignment="1" applyProtection="1">
      <alignment horizontal="left"/>
      <protection locked="0" hidden="1"/>
    </xf>
    <xf numFmtId="0" fontId="6" fillId="3" borderId="13" xfId="0" applyFont="1" applyFill="1" applyBorder="1" applyAlignment="1" applyProtection="1">
      <alignment horizontal="center"/>
      <protection hidden="1"/>
    </xf>
    <xf numFmtId="0" fontId="6" fillId="3" borderId="40" xfId="0" applyFont="1" applyFill="1" applyBorder="1" applyAlignment="1" applyProtection="1">
      <alignment horizontal="center"/>
      <protection hidden="1"/>
    </xf>
    <xf numFmtId="0" fontId="6" fillId="3" borderId="41" xfId="0" applyFont="1" applyFill="1" applyBorder="1" applyAlignment="1" applyProtection="1">
      <alignment horizontal="center"/>
      <protection hidden="1"/>
    </xf>
    <xf numFmtId="0" fontId="6" fillId="3" borderId="45" xfId="0" applyFont="1" applyFill="1" applyBorder="1" applyAlignment="1" applyProtection="1">
      <alignment horizontal="center"/>
      <protection hidden="1"/>
    </xf>
    <xf numFmtId="0" fontId="6" fillId="3" borderId="15" xfId="0" applyFont="1" applyFill="1" applyBorder="1" applyAlignment="1" applyProtection="1">
      <alignment horizontal="center"/>
      <protection hidden="1"/>
    </xf>
    <xf numFmtId="0" fontId="6" fillId="3" borderId="16" xfId="0" applyFont="1" applyFill="1" applyBorder="1" applyAlignment="1" applyProtection="1">
      <alignment horizontal="center"/>
      <protection hidden="1"/>
    </xf>
    <xf numFmtId="0" fontId="6" fillId="3" borderId="17" xfId="0" applyFont="1" applyFill="1" applyBorder="1" applyAlignment="1" applyProtection="1">
      <alignment horizontal="center"/>
      <protection hidden="1"/>
    </xf>
    <xf numFmtId="0" fontId="6" fillId="4" borderId="48" xfId="0" applyFont="1" applyFill="1" applyBorder="1" applyAlignment="1" applyProtection="1">
      <alignment horizontal="center" vertical="center"/>
      <protection hidden="1"/>
    </xf>
    <xf numFmtId="0" fontId="6" fillId="4" borderId="38" xfId="0" applyFont="1" applyFill="1" applyBorder="1" applyAlignment="1" applyProtection="1">
      <alignment horizontal="center" vertical="center"/>
      <protection hidden="1"/>
    </xf>
    <xf numFmtId="0" fontId="6" fillId="4" borderId="49" xfId="0" applyFont="1" applyFill="1" applyBorder="1" applyAlignment="1" applyProtection="1">
      <alignment horizontal="center" vertical="center"/>
      <protection hidden="1"/>
    </xf>
    <xf numFmtId="0" fontId="6" fillId="4" borderId="58" xfId="0" applyFont="1" applyFill="1" applyBorder="1" applyAlignment="1" applyProtection="1">
      <alignment horizontal="center" vertical="center"/>
      <protection hidden="1"/>
    </xf>
    <xf numFmtId="0" fontId="6" fillId="4" borderId="59" xfId="0" applyFont="1" applyFill="1" applyBorder="1" applyAlignment="1" applyProtection="1">
      <alignment horizontal="center" vertical="center"/>
      <protection hidden="1"/>
    </xf>
    <xf numFmtId="0" fontId="6" fillId="4" borderId="60" xfId="0" applyFont="1" applyFill="1" applyBorder="1" applyAlignment="1" applyProtection="1">
      <alignment horizontal="center" vertical="center"/>
      <protection hidden="1"/>
    </xf>
    <xf numFmtId="0" fontId="6" fillId="4" borderId="56" xfId="0" applyFont="1" applyFill="1" applyBorder="1" applyAlignment="1" applyProtection="1">
      <alignment horizontal="center" vertical="center"/>
      <protection hidden="1"/>
    </xf>
    <xf numFmtId="0" fontId="6" fillId="4" borderId="46" xfId="0" applyFont="1" applyFill="1" applyBorder="1" applyAlignment="1" applyProtection="1">
      <alignment horizontal="center" vertical="center"/>
      <protection hidden="1"/>
    </xf>
    <xf numFmtId="0" fontId="6" fillId="4" borderId="57" xfId="0" applyFont="1" applyFill="1" applyBorder="1" applyAlignment="1" applyProtection="1">
      <alignment horizontal="center" vertical="center"/>
      <protection hidden="1"/>
    </xf>
    <xf numFmtId="0" fontId="6" fillId="4" borderId="35" xfId="0" applyFont="1" applyFill="1" applyBorder="1" applyAlignment="1" applyProtection="1">
      <alignment horizontal="center" vertical="center" wrapText="1"/>
      <protection hidden="1"/>
    </xf>
    <xf numFmtId="0" fontId="6" fillId="4" borderId="50" xfId="0" applyFont="1" applyFill="1" applyBorder="1" applyAlignment="1" applyProtection="1">
      <alignment horizontal="center" vertical="center" wrapText="1"/>
      <protection hidden="1"/>
    </xf>
    <xf numFmtId="0" fontId="6" fillId="4" borderId="47" xfId="0" applyFont="1" applyFill="1" applyBorder="1" applyAlignment="1" applyProtection="1">
      <alignment horizontal="center" vertical="center" wrapText="1"/>
      <protection hidden="1"/>
    </xf>
    <xf numFmtId="0" fontId="6" fillId="4" borderId="55" xfId="0" applyFont="1" applyFill="1" applyBorder="1" applyAlignment="1" applyProtection="1">
      <alignment horizontal="center" vertical="center" wrapText="1"/>
      <protection hidden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16" fillId="0" borderId="75" xfId="0" applyFont="1" applyBorder="1" applyAlignment="1">
      <alignment horizontal="left" vertical="center" wrapText="1"/>
    </xf>
    <xf numFmtId="0" fontId="16" fillId="0" borderId="76" xfId="0" applyFont="1" applyBorder="1" applyAlignment="1">
      <alignment horizontal="left" vertical="center" wrapText="1"/>
    </xf>
    <xf numFmtId="0" fontId="16" fillId="0" borderId="81" xfId="0" applyFont="1" applyBorder="1" applyAlignment="1">
      <alignment horizontal="left" vertical="center" wrapText="1"/>
    </xf>
    <xf numFmtId="0" fontId="16" fillId="0" borderId="82" xfId="0" applyFont="1" applyBorder="1" applyAlignment="1">
      <alignment horizontal="left" vertical="center" wrapText="1"/>
    </xf>
    <xf numFmtId="0" fontId="17" fillId="0" borderId="82" xfId="0" applyFont="1" applyBorder="1" applyAlignment="1">
      <alignment horizontal="right" vertical="center" wrapText="1"/>
    </xf>
    <xf numFmtId="0" fontId="17" fillId="0" borderId="87" xfId="0" applyFont="1" applyBorder="1" applyAlignment="1">
      <alignment horizontal="right" vertical="center" wrapText="1"/>
    </xf>
    <xf numFmtId="0" fontId="16" fillId="0" borderId="31" xfId="0" applyFont="1" applyBorder="1" applyAlignment="1">
      <alignment horizontal="center"/>
    </xf>
    <xf numFmtId="0" fontId="16" fillId="0" borderId="71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16" fillId="0" borderId="3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88" xfId="0" applyFont="1" applyBorder="1" applyAlignment="1">
      <alignment horizontal="right" vertical="center" wrapText="1"/>
    </xf>
    <xf numFmtId="0" fontId="16" fillId="0" borderId="89" xfId="0" applyFont="1" applyBorder="1" applyAlignment="1">
      <alignment horizontal="right" vertical="center" wrapText="1"/>
    </xf>
    <xf numFmtId="0" fontId="0" fillId="0" borderId="2" xfId="0" applyBorder="1" applyAlignment="1" applyProtection="1">
      <alignment horizontal="center" vertical="center" textRotation="90" wrapText="1"/>
      <protection hidden="1"/>
    </xf>
    <xf numFmtId="0" fontId="0" fillId="0" borderId="5" xfId="0" applyBorder="1" applyAlignment="1" applyProtection="1">
      <alignment horizontal="center" vertical="center" textRotation="90" wrapText="1"/>
      <protection hidden="1"/>
    </xf>
    <xf numFmtId="0" fontId="0" fillId="0" borderId="7" xfId="0" applyBorder="1" applyAlignment="1" applyProtection="1">
      <alignment horizontal="center" vertical="center" textRotation="90" wrapText="1"/>
      <protection hidden="1"/>
    </xf>
    <xf numFmtId="0" fontId="0" fillId="0" borderId="29" xfId="0" applyBorder="1" applyAlignment="1" applyProtection="1">
      <alignment horizontal="center" vertical="center" textRotation="90" wrapText="1"/>
      <protection hidden="1"/>
    </xf>
    <xf numFmtId="0" fontId="0" fillId="0" borderId="19" xfId="0" applyFont="1" applyBorder="1" applyAlignment="1" applyProtection="1">
      <alignment horizontal="center" vertical="center" textRotation="90" wrapText="1"/>
      <protection hidden="1"/>
    </xf>
    <xf numFmtId="0" fontId="0" fillId="0" borderId="5" xfId="0" applyFont="1" applyBorder="1" applyAlignment="1" applyProtection="1">
      <alignment horizontal="center" vertical="center" textRotation="90" wrapText="1"/>
      <protection hidden="1"/>
    </xf>
    <xf numFmtId="0" fontId="0" fillId="0" borderId="7" xfId="0" applyFont="1" applyBorder="1" applyAlignment="1" applyProtection="1">
      <alignment horizontal="center" vertical="center" textRotation="90" wrapText="1"/>
      <protection hidden="1"/>
    </xf>
    <xf numFmtId="0" fontId="5" fillId="0" borderId="2" xfId="0" applyFont="1" applyBorder="1" applyAlignment="1" applyProtection="1">
      <alignment horizontal="center" vertical="center" textRotation="90" wrapText="1"/>
      <protection hidden="1"/>
    </xf>
    <xf numFmtId="0" fontId="5" fillId="0" borderId="5" xfId="0" applyFont="1" applyBorder="1" applyAlignment="1" applyProtection="1">
      <alignment horizontal="center" vertical="center" textRotation="90" wrapText="1"/>
      <protection hidden="1"/>
    </xf>
    <xf numFmtId="0" fontId="5" fillId="0" borderId="7" xfId="0" applyFont="1" applyBorder="1" applyAlignment="1" applyProtection="1">
      <alignment horizontal="center" vertical="center" textRotation="90" wrapText="1"/>
      <protection hidden="1"/>
    </xf>
    <xf numFmtId="0" fontId="0" fillId="0" borderId="2" xfId="0" applyFont="1" applyBorder="1" applyAlignment="1" applyProtection="1">
      <alignment horizontal="center" vertical="center" textRotation="90" wrapText="1"/>
      <protection hidden="1"/>
    </xf>
    <xf numFmtId="0" fontId="0" fillId="0" borderId="19" xfId="0" applyBorder="1" applyAlignment="1" applyProtection="1">
      <alignment horizontal="center" vertical="center" textRotation="90" wrapText="1"/>
      <protection hidden="1"/>
    </xf>
    <xf numFmtId="0" fontId="5" fillId="0" borderId="19" xfId="0" applyFont="1" applyBorder="1" applyAlignment="1" applyProtection="1">
      <alignment horizontal="center" vertical="center" textRotation="90" wrapText="1"/>
      <protection hidden="1"/>
    </xf>
    <xf numFmtId="0" fontId="5" fillId="0" borderId="29" xfId="0" applyFont="1" applyBorder="1" applyAlignment="1" applyProtection="1">
      <alignment horizontal="center" vertical="center" textRotation="90" wrapText="1"/>
      <protection hidden="1"/>
    </xf>
    <xf numFmtId="0" fontId="0" fillId="0" borderId="29" xfId="0" applyFont="1" applyBorder="1" applyAlignment="1" applyProtection="1">
      <alignment horizontal="center" vertical="center" textRotation="90" wrapText="1"/>
      <protection hidden="1"/>
    </xf>
    <xf numFmtId="0" fontId="16" fillId="0" borderId="30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9" fillId="0" borderId="30" xfId="0" applyFont="1" applyBorder="1" applyAlignment="1" applyProtection="1">
      <alignment horizontal="center" textRotation="90" wrapText="1"/>
      <protection hidden="1"/>
    </xf>
    <xf numFmtId="0" fontId="9" fillId="0" borderId="37" xfId="0" applyFont="1" applyBorder="1" applyAlignment="1" applyProtection="1">
      <alignment horizontal="center" textRotation="90" wrapText="1"/>
      <protection hidden="1"/>
    </xf>
    <xf numFmtId="0" fontId="9" fillId="0" borderId="18" xfId="0" applyFont="1" applyBorder="1" applyAlignment="1" applyProtection="1">
      <alignment horizontal="center" textRotation="90" wrapText="1"/>
      <protection hidden="1"/>
    </xf>
    <xf numFmtId="0" fontId="23" fillId="0" borderId="31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6" fillId="0" borderId="97" xfId="0" applyFont="1" applyBorder="1" applyAlignment="1">
      <alignment horizontal="center" vertical="center" wrapText="1"/>
    </xf>
    <xf numFmtId="0" fontId="27" fillId="0" borderId="107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left" vertical="center"/>
    </xf>
    <xf numFmtId="0" fontId="27" fillId="0" borderId="107" xfId="0" applyFont="1" applyBorder="1" applyAlignment="1">
      <alignment horizontal="right" vertical="center" indent="1"/>
    </xf>
    <xf numFmtId="0" fontId="27" fillId="0" borderId="107" xfId="0" applyFont="1" applyBorder="1" applyAlignment="1">
      <alignment horizontal="right" vertical="center"/>
    </xf>
    <xf numFmtId="0" fontId="26" fillId="0" borderId="49" xfId="0" applyFont="1" applyBorder="1" applyAlignment="1">
      <alignment horizontal="justify" vertical="center"/>
    </xf>
    <xf numFmtId="0" fontId="26" fillId="0" borderId="107" xfId="0" applyFont="1" applyBorder="1" applyAlignment="1">
      <alignment horizontal="right" vertical="center" indent="1"/>
    </xf>
    <xf numFmtId="0" fontId="26" fillId="0" borderId="107" xfId="0" applyFont="1" applyBorder="1" applyAlignment="1">
      <alignment horizontal="right" vertical="center"/>
    </xf>
    <xf numFmtId="0" fontId="25" fillId="0" borderId="48" xfId="0" applyFont="1" applyBorder="1"/>
    <xf numFmtId="0" fontId="25" fillId="0" borderId="49" xfId="0" applyFont="1" applyBorder="1"/>
    <xf numFmtId="0" fontId="26" fillId="0" borderId="4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30" fillId="0" borderId="0" xfId="3" applyAlignment="1">
      <alignment horizontal="justify" vertical="center"/>
    </xf>
    <xf numFmtId="0" fontId="29" fillId="0" borderId="0" xfId="0" applyFont="1" applyAlignment="1">
      <alignment horizontal="justify"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61"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B4DE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462019230769228"/>
          <c:y val="2.1558641975308643E-2"/>
          <c:w val="0.69472453703703707"/>
          <c:h val="0.888143209876543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'[1]Sheet6 (2)'!$J$4</c:f>
              <c:strCache>
                <c:ptCount val="1"/>
                <c:pt idx="0">
                  <c:v>IV seire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'[1]Sheet6 (2)'!$I$5:$I$15</c:f>
              <c:strCache>
                <c:ptCount val="11"/>
                <c:pt idx="0">
                  <c:v>Mehed</c:v>
                </c:pt>
                <c:pt idx="1">
                  <c:v>Naised</c:v>
                </c:pt>
                <c:pt idx="2">
                  <c:v>16–17</c:v>
                </c:pt>
                <c:pt idx="3">
                  <c:v>18–20</c:v>
                </c:pt>
                <c:pt idx="4">
                  <c:v>21–23</c:v>
                </c:pt>
                <c:pt idx="5">
                  <c:v>24–26</c:v>
                </c:pt>
                <c:pt idx="6">
                  <c:v>Põhihariduseta</c:v>
                </c:pt>
                <c:pt idx="7">
                  <c:v>Põhiharidus</c:v>
                </c:pt>
                <c:pt idx="8">
                  <c:v>Kutseharidus</c:v>
                </c:pt>
                <c:pt idx="9">
                  <c:v>Gümnaasiumiharidus</c:v>
                </c:pt>
                <c:pt idx="10">
                  <c:v>Kõrgharidus</c:v>
                </c:pt>
              </c:strCache>
            </c:strRef>
          </c:cat>
          <c:val>
            <c:numRef>
              <c:f>'[1]Sheet6 (2)'!$J$5:$J$15</c:f>
              <c:numCache>
                <c:formatCode>General</c:formatCode>
                <c:ptCount val="11"/>
                <c:pt idx="0">
                  <c:v>54</c:v>
                </c:pt>
                <c:pt idx="1">
                  <c:v>46</c:v>
                </c:pt>
                <c:pt idx="2">
                  <c:v>7</c:v>
                </c:pt>
                <c:pt idx="3">
                  <c:v>26</c:v>
                </c:pt>
                <c:pt idx="4">
                  <c:v>32</c:v>
                </c:pt>
                <c:pt idx="5">
                  <c:v>35</c:v>
                </c:pt>
                <c:pt idx="6">
                  <c:v>19</c:v>
                </c:pt>
                <c:pt idx="7">
                  <c:v>25</c:v>
                </c:pt>
                <c:pt idx="8">
                  <c:v>18</c:v>
                </c:pt>
                <c:pt idx="9">
                  <c:v>33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9-45E1-A996-61EAAAA26411}"/>
            </c:ext>
          </c:extLst>
        </c:ser>
        <c:ser>
          <c:idx val="1"/>
          <c:order val="1"/>
          <c:tx>
            <c:strRef>
              <c:f>'[1]Sheet6 (2)'!$K$4</c:f>
              <c:strCache>
                <c:ptCount val="1"/>
                <c:pt idx="0">
                  <c:v>III seire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'[1]Sheet6 (2)'!$I$5:$I$15</c:f>
              <c:strCache>
                <c:ptCount val="11"/>
                <c:pt idx="0">
                  <c:v>Mehed</c:v>
                </c:pt>
                <c:pt idx="1">
                  <c:v>Naised</c:v>
                </c:pt>
                <c:pt idx="2">
                  <c:v>16–17</c:v>
                </c:pt>
                <c:pt idx="3">
                  <c:v>18–20</c:v>
                </c:pt>
                <c:pt idx="4">
                  <c:v>21–23</c:v>
                </c:pt>
                <c:pt idx="5">
                  <c:v>24–26</c:v>
                </c:pt>
                <c:pt idx="6">
                  <c:v>Põhihariduseta</c:v>
                </c:pt>
                <c:pt idx="7">
                  <c:v>Põhiharidus</c:v>
                </c:pt>
                <c:pt idx="8">
                  <c:v>Kutseharidus</c:v>
                </c:pt>
                <c:pt idx="9">
                  <c:v>Gümnaasiumiharidus</c:v>
                </c:pt>
                <c:pt idx="10">
                  <c:v>Kõrgharidus</c:v>
                </c:pt>
              </c:strCache>
            </c:strRef>
          </c:cat>
          <c:val>
            <c:numRef>
              <c:f>'[1]Sheet6 (2)'!$K$5:$K$15</c:f>
              <c:numCache>
                <c:formatCode>General</c:formatCode>
                <c:ptCount val="11"/>
                <c:pt idx="0">
                  <c:v>54</c:v>
                </c:pt>
                <c:pt idx="1">
                  <c:v>46</c:v>
                </c:pt>
                <c:pt idx="2">
                  <c:v>7</c:v>
                </c:pt>
                <c:pt idx="3">
                  <c:v>23</c:v>
                </c:pt>
                <c:pt idx="4">
                  <c:v>33</c:v>
                </c:pt>
                <c:pt idx="5">
                  <c:v>37</c:v>
                </c:pt>
                <c:pt idx="6">
                  <c:v>18</c:v>
                </c:pt>
                <c:pt idx="7">
                  <c:v>26</c:v>
                </c:pt>
                <c:pt idx="8">
                  <c:v>17</c:v>
                </c:pt>
                <c:pt idx="9">
                  <c:v>33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89-45E1-A996-61EAAAA26411}"/>
            </c:ext>
          </c:extLst>
        </c:ser>
        <c:ser>
          <c:idx val="2"/>
          <c:order val="2"/>
          <c:tx>
            <c:strRef>
              <c:f>'[1]Sheet6 (2)'!$L$4</c:f>
              <c:strCache>
                <c:ptCount val="1"/>
                <c:pt idx="0">
                  <c:v>II seire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'[1]Sheet6 (2)'!$I$5:$I$15</c:f>
              <c:strCache>
                <c:ptCount val="11"/>
                <c:pt idx="0">
                  <c:v>Mehed</c:v>
                </c:pt>
                <c:pt idx="1">
                  <c:v>Naised</c:v>
                </c:pt>
                <c:pt idx="2">
                  <c:v>16–17</c:v>
                </c:pt>
                <c:pt idx="3">
                  <c:v>18–20</c:v>
                </c:pt>
                <c:pt idx="4">
                  <c:v>21–23</c:v>
                </c:pt>
                <c:pt idx="5">
                  <c:v>24–26</c:v>
                </c:pt>
                <c:pt idx="6">
                  <c:v>Põhihariduseta</c:v>
                </c:pt>
                <c:pt idx="7">
                  <c:v>Põhiharidus</c:v>
                </c:pt>
                <c:pt idx="8">
                  <c:v>Kutseharidus</c:v>
                </c:pt>
                <c:pt idx="9">
                  <c:v>Gümnaasiumiharidus</c:v>
                </c:pt>
                <c:pt idx="10">
                  <c:v>Kõrgharidus</c:v>
                </c:pt>
              </c:strCache>
            </c:strRef>
          </c:cat>
          <c:val>
            <c:numRef>
              <c:f>'[1]Sheet6 (2)'!$L$5:$L$15</c:f>
              <c:numCache>
                <c:formatCode>General</c:formatCode>
                <c:ptCount val="11"/>
                <c:pt idx="0">
                  <c:v>53</c:v>
                </c:pt>
                <c:pt idx="1">
                  <c:v>47</c:v>
                </c:pt>
                <c:pt idx="2">
                  <c:v>5</c:v>
                </c:pt>
                <c:pt idx="3">
                  <c:v>21</c:v>
                </c:pt>
                <c:pt idx="4">
                  <c:v>34</c:v>
                </c:pt>
                <c:pt idx="5">
                  <c:v>41</c:v>
                </c:pt>
                <c:pt idx="6">
                  <c:v>34</c:v>
                </c:pt>
                <c:pt idx="7">
                  <c:v>22</c:v>
                </c:pt>
                <c:pt idx="8">
                  <c:v>18</c:v>
                </c:pt>
                <c:pt idx="9">
                  <c:v>21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89-45E1-A996-61EAAAA26411}"/>
            </c:ext>
          </c:extLst>
        </c:ser>
        <c:ser>
          <c:idx val="3"/>
          <c:order val="3"/>
          <c:tx>
            <c:strRef>
              <c:f>'[1]Sheet6 (2)'!$M$4</c:f>
              <c:strCache>
                <c:ptCount val="1"/>
                <c:pt idx="0">
                  <c:v>I seire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'[1]Sheet6 (2)'!$I$5:$I$15</c:f>
              <c:strCache>
                <c:ptCount val="11"/>
                <c:pt idx="0">
                  <c:v>Mehed</c:v>
                </c:pt>
                <c:pt idx="1">
                  <c:v>Naised</c:v>
                </c:pt>
                <c:pt idx="2">
                  <c:v>16–17</c:v>
                </c:pt>
                <c:pt idx="3">
                  <c:v>18–20</c:v>
                </c:pt>
                <c:pt idx="4">
                  <c:v>21–23</c:v>
                </c:pt>
                <c:pt idx="5">
                  <c:v>24–26</c:v>
                </c:pt>
                <c:pt idx="6">
                  <c:v>Põhihariduseta</c:v>
                </c:pt>
                <c:pt idx="7">
                  <c:v>Põhiharidus</c:v>
                </c:pt>
                <c:pt idx="8">
                  <c:v>Kutseharidus</c:v>
                </c:pt>
                <c:pt idx="9">
                  <c:v>Gümnaasiumiharidus</c:v>
                </c:pt>
                <c:pt idx="10">
                  <c:v>Kõrgharidus</c:v>
                </c:pt>
              </c:strCache>
            </c:strRef>
          </c:cat>
          <c:val>
            <c:numRef>
              <c:f>'[1]Sheet6 (2)'!$M$5:$M$15</c:f>
              <c:numCache>
                <c:formatCode>General</c:formatCode>
                <c:ptCount val="11"/>
                <c:pt idx="0">
                  <c:v>55</c:v>
                </c:pt>
                <c:pt idx="1">
                  <c:v>45</c:v>
                </c:pt>
                <c:pt idx="2">
                  <c:v>7</c:v>
                </c:pt>
                <c:pt idx="3">
                  <c:v>22</c:v>
                </c:pt>
                <c:pt idx="4">
                  <c:v>39</c:v>
                </c:pt>
                <c:pt idx="5">
                  <c:v>33</c:v>
                </c:pt>
                <c:pt idx="6">
                  <c:v>33</c:v>
                </c:pt>
                <c:pt idx="7">
                  <c:v>25</c:v>
                </c:pt>
                <c:pt idx="8">
                  <c:v>17</c:v>
                </c:pt>
                <c:pt idx="9">
                  <c:v>22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89-45E1-A996-61EAAAA26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70072704"/>
        <c:axId val="1577096768"/>
      </c:barChart>
      <c:catAx>
        <c:axId val="170072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577096768"/>
        <c:crosses val="autoZero"/>
        <c:auto val="1"/>
        <c:lblAlgn val="ctr"/>
        <c:lblOffset val="100"/>
        <c:noMultiLvlLbl val="0"/>
      </c:catAx>
      <c:valAx>
        <c:axId val="1577096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7007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[2]Sheet1!$C$1:$C$5</c:f>
              <c:strCache>
                <c:ptCount val="5"/>
                <c:pt idx="0">
                  <c:v>1–2 nädala jooksul (n = 2904)</c:v>
                </c:pt>
                <c:pt idx="1">
                  <c:v>3–4 nädala jooksul (n = 4449)</c:v>
                </c:pt>
                <c:pt idx="2">
                  <c:v>1–2 kuu jooksul (n = 4274)</c:v>
                </c:pt>
                <c:pt idx="3">
                  <c:v>2–3 kuu jooksul (n = 3700)</c:v>
                </c:pt>
                <c:pt idx="4">
                  <c:v>üle 3 kuu (n = 6100)</c:v>
                </c:pt>
              </c:strCache>
            </c:strRef>
          </c:cat>
          <c:val>
            <c:numRef>
              <c:f>[2]Sheet1!$D$1:$D$5</c:f>
              <c:numCache>
                <c:formatCode>General</c:formatCode>
                <c:ptCount val="5"/>
                <c:pt idx="0">
                  <c:v>13.553000000000001</c:v>
                </c:pt>
                <c:pt idx="1">
                  <c:v>20.763999999999999</c:v>
                </c:pt>
                <c:pt idx="2">
                  <c:v>19.946999999999999</c:v>
                </c:pt>
                <c:pt idx="3">
                  <c:v>17.268000000000001</c:v>
                </c:pt>
                <c:pt idx="4">
                  <c:v>28.469000000000001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E-43A8-ABB1-4743C1804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24005248"/>
        <c:axId val="460214176"/>
      </c:barChart>
      <c:catAx>
        <c:axId val="824005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60214176"/>
        <c:crosses val="autoZero"/>
        <c:auto val="1"/>
        <c:lblAlgn val="ctr"/>
        <c:lblOffset val="100"/>
        <c:noMultiLvlLbl val="0"/>
      </c:catAx>
      <c:valAx>
        <c:axId val="460214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t-EE"/>
                  <a:t>osakaal</a:t>
                </a:r>
              </a:p>
            </c:rich>
          </c:tx>
          <c:layout>
            <c:manualLayout>
              <c:xMode val="edge"/>
              <c:yMode val="edge"/>
              <c:x val="0.87515801378486213"/>
              <c:y val="0.863700146241699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824005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129600</xdr:colOff>
      <xdr:row>36</xdr:row>
      <xdr:rowOff>3000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D95BBC8B-7143-48DD-A6CE-0ACD5C51CEA5}"/>
            </a:ext>
          </a:extLst>
        </xdr:cNvPr>
        <xdr:cNvGrpSpPr/>
      </xdr:nvGrpSpPr>
      <xdr:grpSpPr>
        <a:xfrm>
          <a:off x="0" y="447675"/>
          <a:ext cx="5616000" cy="6480000"/>
          <a:chOff x="10410825" y="414337"/>
          <a:chExt cx="5616000" cy="6480000"/>
        </a:xfrm>
      </xdr:grpSpPr>
      <xdr:graphicFrame macro="">
        <xdr:nvGraphicFramePr>
          <xdr:cNvPr id="8" name="Chart 7">
            <a:extLst>
              <a:ext uri="{FF2B5EF4-FFF2-40B4-BE49-F238E27FC236}">
                <a16:creationId xmlns:a16="http://schemas.microsoft.com/office/drawing/2014/main" id="{1B5678DC-A84B-48E7-BBCE-8121B4EA2D64}"/>
              </a:ext>
            </a:extLst>
          </xdr:cNvPr>
          <xdr:cNvGraphicFramePr>
            <a:graphicFrameLocks/>
          </xdr:cNvGraphicFramePr>
        </xdr:nvGraphicFramePr>
        <xdr:xfrm>
          <a:off x="10410825" y="414337"/>
          <a:ext cx="5616000" cy="648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24863DB5-B956-474C-ADE4-F1FC52CA0AEC}"/>
              </a:ext>
            </a:extLst>
          </xdr:cNvPr>
          <xdr:cNvCxnSpPr/>
        </xdr:nvCxnSpPr>
        <xdr:spPr>
          <a:xfrm>
            <a:off x="10553700" y="3162300"/>
            <a:ext cx="5372100" cy="9525"/>
          </a:xfrm>
          <a:prstGeom prst="line">
            <a:avLst/>
          </a:prstGeom>
          <a:noFill/>
          <a:ln w="6350" cap="flat" cmpd="sng" algn="ctr">
            <a:solidFill>
              <a:srgbClr val="5B9BD5"/>
            </a:solidFill>
            <a:prstDash val="solid"/>
            <a:miter lim="800000"/>
          </a:ln>
          <a:effectLst/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</xdr:row>
      <xdr:rowOff>123825</xdr:rowOff>
    </xdr:from>
    <xdr:to>
      <xdr:col>8</xdr:col>
      <xdr:colOff>180975</xdr:colOff>
      <xdr:row>12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4FFF78-5C63-4911-8094-BF02174F6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uno\NGTS\_Seirest-seiresse_31-05-2020%20(version%2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Noortegarantiimjuhindamine2020/Shared%20Documents/Aruanded/L&#245;pparuanne/aruande%20ja%20lisade%20alusdokumendid/Joon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V-id"/>
      <sheetName val="Sheet3"/>
      <sheetName val="Sheet2"/>
      <sheetName val="ARUANDESSE"/>
      <sheetName val="ARUANDESSE2"/>
      <sheetName val="ARUANDESSE2 (2)"/>
      <sheetName val="ESITLUSSE"/>
      <sheetName val="ARUANDESSE SD"/>
      <sheetName val="ESITLUSSE SD"/>
      <sheetName val="KOV kaupa SD"/>
      <sheetName val="Stat.ee rahv 01.01.2019"/>
      <sheetName val="Seirest-seiresse"/>
      <sheetName val="Seirest-seiresse (Tartuta)"/>
      <sheetName val="Seirest-seiresse (Tartu)"/>
      <sheetName val="Nimekirjade suurused"/>
      <sheetName val="&quot;EI&quot; põhjused"/>
      <sheetName val="Kirjad"/>
      <sheetName val="Kirjad (5)"/>
      <sheetName val="Kirjad (4)"/>
      <sheetName val="Kirjad (2)"/>
      <sheetName val="Kirjad (3)"/>
      <sheetName val="Kirjad (7)"/>
      <sheetName val="Kirjad (6)"/>
      <sheetName val="Aktiivsus"/>
      <sheetName val="Aktiivsus (LIIK)"/>
      <sheetName val="Aktiivsus (SD)"/>
      <sheetName val="Aktiivsus (SD-det)"/>
      <sheetName val="KOV-d ja seired"/>
      <sheetName val="Sheet14"/>
      <sheetName val="Sheet4"/>
      <sheetName val="KOV gruppide SD profiil"/>
      <sheetName val="Sheet11"/>
      <sheetName val="Treemap"/>
      <sheetName val="Sheet13"/>
      <sheetName val="SD andmed"/>
      <sheetName val="Sheet7"/>
      <sheetName val="Abivajadus &quot;JAH&quot;"/>
      <sheetName val="Abivajadus &quot;JAH&quot; (2)"/>
      <sheetName val="Abivajadus &quot;EI&quot;"/>
      <sheetName val="Sheet1"/>
      <sheetName val="Lihtmenetlused"/>
      <sheetName val="LM jätkamine"/>
      <sheetName val="Sheet5"/>
      <sheetName val="Sheet6"/>
      <sheetName val="Sheet6 (2)"/>
      <sheetName val="Sheet9"/>
      <sheetName val="Sheet8"/>
      <sheetName val="Sheet10"/>
      <sheetName val="Sheet12"/>
      <sheetName val="Sheet18"/>
      <sheetName val="Sheet20"/>
      <sheetName val="NGTS koondandmed"/>
      <sheetName val="Selgitused"/>
      <sheetName val="Andmepär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4">
          <cell r="J4" t="str">
            <v>IV seire</v>
          </cell>
          <cell r="K4" t="str">
            <v>III seire</v>
          </cell>
          <cell r="L4" t="str">
            <v>II seire</v>
          </cell>
          <cell r="M4" t="str">
            <v>I seire</v>
          </cell>
        </row>
        <row r="5">
          <cell r="I5" t="str">
            <v>Mehed</v>
          </cell>
          <cell r="J5">
            <v>54</v>
          </cell>
          <cell r="K5">
            <v>54</v>
          </cell>
          <cell r="L5">
            <v>53</v>
          </cell>
          <cell r="M5">
            <v>55</v>
          </cell>
        </row>
        <row r="6">
          <cell r="I6" t="str">
            <v>Naised</v>
          </cell>
          <cell r="J6">
            <v>46</v>
          </cell>
          <cell r="K6">
            <v>46</v>
          </cell>
          <cell r="L6">
            <v>47</v>
          </cell>
          <cell r="M6">
            <v>45</v>
          </cell>
        </row>
        <row r="7">
          <cell r="I7" t="str">
            <v>16–17</v>
          </cell>
          <cell r="J7">
            <v>7</v>
          </cell>
          <cell r="K7">
            <v>7</v>
          </cell>
          <cell r="L7">
            <v>5</v>
          </cell>
          <cell r="M7">
            <v>7</v>
          </cell>
        </row>
        <row r="8">
          <cell r="I8" t="str">
            <v>18–20</v>
          </cell>
          <cell r="J8">
            <v>26</v>
          </cell>
          <cell r="K8">
            <v>23</v>
          </cell>
          <cell r="L8">
            <v>21</v>
          </cell>
          <cell r="M8">
            <v>22</v>
          </cell>
        </row>
        <row r="9">
          <cell r="I9" t="str">
            <v>21–23</v>
          </cell>
          <cell r="J9">
            <v>32</v>
          </cell>
          <cell r="K9">
            <v>33</v>
          </cell>
          <cell r="L9">
            <v>34</v>
          </cell>
          <cell r="M9">
            <v>39</v>
          </cell>
        </row>
        <row r="10">
          <cell r="I10" t="str">
            <v>24–26</v>
          </cell>
          <cell r="J10">
            <v>35</v>
          </cell>
          <cell r="K10">
            <v>37</v>
          </cell>
          <cell r="L10">
            <v>41</v>
          </cell>
          <cell r="M10">
            <v>33</v>
          </cell>
        </row>
        <row r="11">
          <cell r="I11" t="str">
            <v>Põhihariduseta</v>
          </cell>
          <cell r="J11">
            <v>19</v>
          </cell>
          <cell r="K11">
            <v>18</v>
          </cell>
          <cell r="L11">
            <v>34</v>
          </cell>
          <cell r="M11">
            <v>33</v>
          </cell>
        </row>
        <row r="12">
          <cell r="I12" t="str">
            <v>Põhiharidus</v>
          </cell>
          <cell r="J12">
            <v>25</v>
          </cell>
          <cell r="K12">
            <v>26</v>
          </cell>
          <cell r="L12">
            <v>22</v>
          </cell>
          <cell r="M12">
            <v>25</v>
          </cell>
        </row>
        <row r="13">
          <cell r="I13" t="str">
            <v>Kutseharidus</v>
          </cell>
          <cell r="J13">
            <v>18</v>
          </cell>
          <cell r="K13">
            <v>17</v>
          </cell>
          <cell r="L13">
            <v>18</v>
          </cell>
          <cell r="M13">
            <v>17</v>
          </cell>
        </row>
        <row r="14">
          <cell r="I14" t="str">
            <v>Gümnaasiumiharidus</v>
          </cell>
          <cell r="J14">
            <v>33</v>
          </cell>
          <cell r="K14">
            <v>33</v>
          </cell>
          <cell r="L14">
            <v>21</v>
          </cell>
          <cell r="M14">
            <v>22</v>
          </cell>
        </row>
        <row r="15">
          <cell r="I15" t="str">
            <v>Kõrgharidus</v>
          </cell>
          <cell r="J15">
            <v>6</v>
          </cell>
          <cell r="K15">
            <v>6</v>
          </cell>
          <cell r="L15">
            <v>5</v>
          </cell>
          <cell r="M15">
            <v>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5"/>
      <sheetName val="J_6-8"/>
      <sheetName val="J_6-8 (koos)"/>
      <sheetName val="J_6-8 (koos2)"/>
      <sheetName val="J_6-8 (koos3)"/>
      <sheetName val="J9"/>
      <sheetName val="J29-30 (3)"/>
      <sheetName val="J10"/>
      <sheetName val="J11"/>
      <sheetName val="J12"/>
      <sheetName val="J13"/>
      <sheetName val="J14"/>
      <sheetName val="J15"/>
      <sheetName val="J16"/>
      <sheetName val="J17"/>
      <sheetName val="J18"/>
      <sheetName val="J19"/>
      <sheetName val="J20"/>
      <sheetName val="J21"/>
      <sheetName val="J22-25"/>
      <sheetName val="J26"/>
      <sheetName val="J27"/>
      <sheetName val="J28"/>
      <sheetName val="J29-30"/>
      <sheetName val="J29-30 (2)"/>
      <sheetName val="Sheet8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C1" t="str">
            <v>1–2 nädala jooksul (n = 2904)</v>
          </cell>
          <cell r="D1">
            <v>13.553000000000001</v>
          </cell>
        </row>
        <row r="2">
          <cell r="C2" t="str">
            <v>3–4 nädala jooksul (n = 4449)</v>
          </cell>
          <cell r="D2">
            <v>20.763999999999999</v>
          </cell>
        </row>
        <row r="3">
          <cell r="C3" t="str">
            <v>1–2 kuu jooksul (n = 4274)</v>
          </cell>
          <cell r="D3">
            <v>19.946999999999999</v>
          </cell>
        </row>
        <row r="4">
          <cell r="C4" t="str">
            <v>2–3 kuu jooksul (n = 3700)</v>
          </cell>
          <cell r="D4">
            <v>17.268000000000001</v>
          </cell>
        </row>
        <row r="5">
          <cell r="C5" t="str">
            <v>üle 3 kuu (n = 6100)</v>
          </cell>
          <cell r="D5">
            <v>28.469000000000001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D9AEB-02A0-4623-B33D-2AF06F3708BD}">
  <dimension ref="A1:AO76"/>
  <sheetViews>
    <sheetView showGridLines="0" workbookViewId="0">
      <pane xSplit="1" ySplit="7" topLeftCell="B48" activePane="bottomRight" state="frozen"/>
      <selection pane="topRight" activeCell="B1" sqref="B1"/>
      <selection pane="bottomLeft" activeCell="A3" sqref="A3"/>
      <selection pane="bottomRight" activeCell="E49" sqref="E49"/>
    </sheetView>
  </sheetViews>
  <sheetFormatPr defaultRowHeight="15"/>
  <cols>
    <col min="1" max="1" width="17.5703125" style="2" customWidth="1"/>
    <col min="2" max="5" width="9.140625" style="2" customWidth="1"/>
    <col min="6" max="11" width="12.85546875" style="2" customWidth="1"/>
    <col min="12" max="12" width="0.7109375" style="2" customWidth="1"/>
    <col min="13" max="16" width="12.85546875" style="2" customWidth="1"/>
    <col min="17" max="17" width="1.85546875" style="3" hidden="1" customWidth="1"/>
    <col min="18" max="38" width="9.140625" style="2" hidden="1" customWidth="1"/>
    <col min="39" max="39" width="22.42578125" style="2" hidden="1" customWidth="1"/>
    <col min="40" max="41" width="9.140625" style="2" hidden="1" customWidth="1"/>
    <col min="42" max="42" width="9.140625" style="2" customWidth="1"/>
    <col min="43" max="16384" width="9.140625" style="2"/>
  </cols>
  <sheetData>
    <row r="1" spans="1:41" ht="20.25">
      <c r="A1" s="133" t="s">
        <v>238</v>
      </c>
    </row>
    <row r="2" spans="1:41" ht="6.75" customHeight="1"/>
    <row r="3" spans="1:41">
      <c r="A3" s="66" t="s">
        <v>132</v>
      </c>
      <c r="B3" s="1" t="s">
        <v>137</v>
      </c>
      <c r="M3" s="421" t="s">
        <v>139</v>
      </c>
      <c r="N3" s="422"/>
      <c r="O3" s="423"/>
      <c r="P3" s="1" t="s">
        <v>145</v>
      </c>
    </row>
    <row r="4" spans="1:41" ht="15.75" thickBot="1"/>
    <row r="5" spans="1:41" ht="25.5" customHeight="1">
      <c r="A5" s="52"/>
      <c r="B5" s="416" t="str">
        <f>A3</f>
        <v>KOKKU</v>
      </c>
      <c r="C5" s="417"/>
      <c r="D5" s="417"/>
      <c r="E5" s="417"/>
      <c r="F5" s="418" t="s">
        <v>133</v>
      </c>
      <c r="G5" s="419"/>
      <c r="H5" s="420"/>
      <c r="I5" s="418" t="s">
        <v>134</v>
      </c>
      <c r="J5" s="420"/>
      <c r="K5" s="53" t="s">
        <v>135</v>
      </c>
      <c r="L5" s="9"/>
      <c r="M5" s="9"/>
      <c r="N5" s="9"/>
      <c r="O5" s="9"/>
      <c r="R5" s="413" t="s">
        <v>124</v>
      </c>
      <c r="S5" s="414"/>
      <c r="T5" s="414"/>
      <c r="U5" s="415"/>
      <c r="V5" s="413" t="s">
        <v>125</v>
      </c>
      <c r="W5" s="414"/>
      <c r="X5" s="414"/>
      <c r="Y5" s="415"/>
      <c r="Z5" s="413" t="s">
        <v>129</v>
      </c>
      <c r="AA5" s="414"/>
      <c r="AB5" s="414"/>
      <c r="AC5" s="415"/>
      <c r="AD5" s="413" t="s">
        <v>130</v>
      </c>
      <c r="AE5" s="414"/>
      <c r="AF5" s="414"/>
      <c r="AG5" s="415"/>
      <c r="AH5" s="413" t="s">
        <v>132</v>
      </c>
      <c r="AI5" s="414"/>
      <c r="AJ5" s="414"/>
      <c r="AK5" s="415"/>
    </row>
    <row r="6" spans="1:41" ht="0.75" customHeight="1" thickBot="1">
      <c r="A6" s="54"/>
      <c r="B6" s="55"/>
      <c r="C6" s="56"/>
      <c r="D6" s="56"/>
      <c r="E6" s="56"/>
      <c r="F6" s="57"/>
      <c r="G6" s="58"/>
      <c r="H6" s="59"/>
      <c r="I6" s="57"/>
      <c r="J6" s="59"/>
      <c r="K6" s="60"/>
      <c r="L6" s="9"/>
      <c r="M6" s="9"/>
      <c r="N6" s="9"/>
      <c r="O6" s="9"/>
      <c r="P6" s="9"/>
      <c r="R6" s="4"/>
      <c r="S6" s="5"/>
      <c r="T6" s="5"/>
      <c r="U6" s="6"/>
      <c r="V6" s="4"/>
      <c r="W6" s="5"/>
      <c r="X6" s="5"/>
      <c r="Y6" s="6"/>
      <c r="Z6" s="4"/>
      <c r="AA6" s="5"/>
      <c r="AB6" s="5"/>
      <c r="AC6" s="6"/>
      <c r="AD6" s="4"/>
      <c r="AE6" s="5"/>
      <c r="AF6" s="5"/>
      <c r="AG6" s="6"/>
      <c r="AH6" s="4"/>
      <c r="AI6" s="5"/>
      <c r="AJ6" s="5"/>
      <c r="AK6" s="6"/>
    </row>
    <row r="7" spans="1:41" ht="27.75" thickBot="1">
      <c r="A7" s="61" t="s">
        <v>123</v>
      </c>
      <c r="B7" s="62" t="s">
        <v>126</v>
      </c>
      <c r="C7" s="63" t="s">
        <v>127</v>
      </c>
      <c r="D7" s="63" t="s">
        <v>128</v>
      </c>
      <c r="E7" s="64" t="s">
        <v>131</v>
      </c>
      <c r="F7" s="62" t="s">
        <v>127</v>
      </c>
      <c r="G7" s="63" t="s">
        <v>128</v>
      </c>
      <c r="H7" s="64" t="s">
        <v>0</v>
      </c>
      <c r="I7" s="62" t="s">
        <v>128</v>
      </c>
      <c r="J7" s="64" t="s">
        <v>0</v>
      </c>
      <c r="K7" s="65" t="s">
        <v>0</v>
      </c>
      <c r="L7" s="9"/>
      <c r="M7" s="74" t="s">
        <v>124</v>
      </c>
      <c r="N7" s="75" t="s">
        <v>125</v>
      </c>
      <c r="O7" s="75" t="s">
        <v>129</v>
      </c>
      <c r="P7" s="76" t="s">
        <v>130</v>
      </c>
      <c r="Q7" s="9" t="s">
        <v>138</v>
      </c>
      <c r="R7" s="7" t="s">
        <v>126</v>
      </c>
      <c r="S7" s="8" t="s">
        <v>127</v>
      </c>
      <c r="T7" s="8" t="s">
        <v>128</v>
      </c>
      <c r="U7" s="10" t="s">
        <v>131</v>
      </c>
      <c r="V7" s="7" t="s">
        <v>126</v>
      </c>
      <c r="W7" s="8" t="s">
        <v>127</v>
      </c>
      <c r="X7" s="8" t="s">
        <v>128</v>
      </c>
      <c r="Y7" s="10" t="s">
        <v>131</v>
      </c>
      <c r="Z7" s="7" t="s">
        <v>126</v>
      </c>
      <c r="AA7" s="8" t="s">
        <v>127</v>
      </c>
      <c r="AB7" s="8" t="s">
        <v>128</v>
      </c>
      <c r="AC7" s="10" t="s">
        <v>131</v>
      </c>
      <c r="AD7" s="7" t="s">
        <v>126</v>
      </c>
      <c r="AE7" s="8" t="s">
        <v>127</v>
      </c>
      <c r="AF7" s="8" t="s">
        <v>128</v>
      </c>
      <c r="AG7" s="10" t="s">
        <v>131</v>
      </c>
      <c r="AH7" s="7" t="s">
        <v>126</v>
      </c>
      <c r="AI7" s="8" t="s">
        <v>127</v>
      </c>
      <c r="AJ7" s="8" t="s">
        <v>128</v>
      </c>
      <c r="AK7" s="10" t="s">
        <v>131</v>
      </c>
    </row>
    <row r="8" spans="1:41">
      <c r="A8" s="11" t="s">
        <v>55</v>
      </c>
      <c r="B8" s="12" cm="1">
        <f t="array" aca="1" ref="B8" ca="1">INDIRECT("R"&amp;ROW()&amp;"C"&amp;MATCH($A$3,$AM$8:$AM$12,0)*4+14,0)</f>
        <v>208</v>
      </c>
      <c r="C8" s="13" cm="1">
        <f t="array" aca="1" ref="C8" ca="1">INDIRECT("R"&amp;ROW()&amp;"C"&amp;MATCH($A$3,$AM$8:$AM$12,0)*4+15,0)</f>
        <v>105</v>
      </c>
      <c r="D8" s="13" cm="1">
        <f t="array" aca="1" ref="D8" ca="1">INDIRECT("R"&amp;ROW()&amp;"C"&amp;MATCH($A$3,$AM$8:$AM$12,0)*4+16,0)</f>
        <v>66</v>
      </c>
      <c r="E8" s="14" cm="1">
        <f t="array" aca="1" ref="E8" ca="1">INDIRECT("R"&amp;ROW()&amp;"C"&amp;MATCH($A$3,$AM$8:$AM$12,0)*4+17,0)</f>
        <v>4</v>
      </c>
      <c r="F8" s="15">
        <f ca="1">IFERROR(C8/$B8,"")</f>
        <v>0.50480769230769229</v>
      </c>
      <c r="G8" s="16">
        <f t="shared" ref="G8:H8" ca="1" si="0">IFERROR(D8/$B8,"")</f>
        <v>0.31730769230769229</v>
      </c>
      <c r="H8" s="17">
        <f t="shared" ca="1" si="0"/>
        <v>1.9230769230769232E-2</v>
      </c>
      <c r="I8" s="15">
        <f ca="1">IFERROR(D8/$C8,"")</f>
        <v>0.62857142857142856</v>
      </c>
      <c r="J8" s="17">
        <f ca="1">IFERROR(E8/$C8,"")</f>
        <v>3.8095238095238099E-2</v>
      </c>
      <c r="K8" s="18">
        <f ca="1">IFERROR(E8/$D8,"")</f>
        <v>6.0606060606060608E-2</v>
      </c>
      <c r="L8" s="67"/>
      <c r="M8" s="26" cm="1">
        <f t="array" aca="1" ref="M8" ca="1">IFERROR(INDIRECT("R"&amp;ROW()&amp;$AN$21,0)/INDIRECT("R"&amp;ROW()&amp;$AO$21,0),"")</f>
        <v>6.1224489795918366E-2</v>
      </c>
      <c r="N8" s="27" cm="1">
        <f t="array" aca="1" ref="N8" ca="1">IFERROR(INDIRECT("R"&amp;ROW()&amp;$AN$22,0)/INDIRECT("R"&amp;ROW()&amp;$AO$22,0),"")</f>
        <v>0.2</v>
      </c>
      <c r="O8" s="27" cm="1">
        <f t="array" aca="1" ref="O8" ca="1">IFERROR(INDIRECT("R"&amp;ROW()&amp;$AN$23,0)/INDIRECT("R"&amp;ROW()&amp;$AO$23,0),"")</f>
        <v>0.98</v>
      </c>
      <c r="P8" s="72" cm="1">
        <f t="array" aca="1" ref="P8" ca="1">IFERROR(INDIRECT("R"&amp;ROW()&amp;$AN$24,0)/INDIRECT("R"&amp;ROW()&amp;$AO$24,0),"")</f>
        <v>1</v>
      </c>
      <c r="R8" s="19">
        <v>49</v>
      </c>
      <c r="S8" s="20">
        <v>3</v>
      </c>
      <c r="T8" s="20">
        <v>0</v>
      </c>
      <c r="U8" s="21">
        <v>0</v>
      </c>
      <c r="V8" s="19">
        <v>70</v>
      </c>
      <c r="W8" s="20">
        <v>14</v>
      </c>
      <c r="X8" s="20">
        <v>1</v>
      </c>
      <c r="Y8" s="21">
        <v>1</v>
      </c>
      <c r="Z8" s="19">
        <v>50</v>
      </c>
      <c r="AA8" s="20">
        <v>49</v>
      </c>
      <c r="AB8" s="20">
        <v>40</v>
      </c>
      <c r="AC8" s="21">
        <v>2</v>
      </c>
      <c r="AD8" s="19">
        <v>39</v>
      </c>
      <c r="AE8" s="20">
        <v>39</v>
      </c>
      <c r="AF8" s="20">
        <v>25</v>
      </c>
      <c r="AG8" s="21">
        <v>1</v>
      </c>
      <c r="AH8" s="19">
        <v>208</v>
      </c>
      <c r="AI8" s="20">
        <v>105</v>
      </c>
      <c r="AJ8" s="20">
        <v>66</v>
      </c>
      <c r="AK8" s="21">
        <v>4</v>
      </c>
      <c r="AM8" s="2" t="s">
        <v>124</v>
      </c>
    </row>
    <row r="9" spans="1:41">
      <c r="A9" s="22" t="s">
        <v>56</v>
      </c>
      <c r="B9" s="23" cm="1">
        <f t="array" aca="1" ref="B9" ca="1">INDIRECT("R"&amp;ROW()&amp;"C"&amp;MATCH($A$3,$AM$8:$AM$12,0)*4+14,0)</f>
        <v>231</v>
      </c>
      <c r="C9" s="24" cm="1">
        <f t="array" aca="1" ref="C9" ca="1">INDIRECT("R"&amp;ROW()&amp;"C"&amp;MATCH($A$3,$AM$8:$AM$12,0)*4+15,0)</f>
        <v>214</v>
      </c>
      <c r="D9" s="24" cm="1">
        <f t="array" aca="1" ref="D9" ca="1">INDIRECT("R"&amp;ROW()&amp;"C"&amp;MATCH($A$3,$AM$8:$AM$12,0)*4+16,0)</f>
        <v>81</v>
      </c>
      <c r="E9" s="25" cm="1">
        <f t="array" aca="1" ref="E9" ca="1">INDIRECT("R"&amp;ROW()&amp;"C"&amp;MATCH($A$3,$AM$8:$AM$12,0)*4+17,0)</f>
        <v>9</v>
      </c>
      <c r="F9" s="26">
        <f t="shared" ref="F9:F21" ca="1" si="1">IFERROR(C9/$B9,"")</f>
        <v>0.92640692640692646</v>
      </c>
      <c r="G9" s="27">
        <f t="shared" ref="G9:G21" ca="1" si="2">IFERROR(D9/$B9,"")</f>
        <v>0.35064935064935066</v>
      </c>
      <c r="H9" s="28">
        <f t="shared" ref="H9:H21" ca="1" si="3">IFERROR(E9/$B9,"")</f>
        <v>3.896103896103896E-2</v>
      </c>
      <c r="I9" s="26">
        <f t="shared" ref="I9:I72" ca="1" si="4">IFERROR(D9/$C9,"")</f>
        <v>0.37850467289719625</v>
      </c>
      <c r="J9" s="28">
        <f t="shared" ref="J9:J72" ca="1" si="5">IFERROR(E9/$C9,"")</f>
        <v>4.2056074766355138E-2</v>
      </c>
      <c r="K9" s="29">
        <f t="shared" ref="K9:K72" ca="1" si="6">IFERROR(E9/$D9,"")</f>
        <v>0.1111111111111111</v>
      </c>
      <c r="L9" s="67"/>
      <c r="M9" s="26" cm="1">
        <f t="array" aca="1" ref="M9" ca="1">IFERROR(INDIRECT("R"&amp;ROW()&amp;$AN$21,0)/INDIRECT("R"&amp;ROW()&amp;$AO$21,0),"")</f>
        <v>0.91249999999999998</v>
      </c>
      <c r="N9" s="27" cm="1">
        <f t="array" aca="1" ref="N9" ca="1">IFERROR(INDIRECT("R"&amp;ROW()&amp;$AN$22,0)/INDIRECT("R"&amp;ROW()&amp;$AO$22,0),"")</f>
        <v>0.91549295774647887</v>
      </c>
      <c r="O9" s="27" cm="1">
        <f t="array" aca="1" ref="O9" ca="1">IFERROR(INDIRECT("R"&amp;ROW()&amp;$AN$23,0)/INDIRECT("R"&amp;ROW()&amp;$AO$23,0),"")</f>
        <v>0.95121951219512191</v>
      </c>
      <c r="P9" s="72" cm="1">
        <f t="array" aca="1" ref="P9" ca="1">IFERROR(INDIRECT("R"&amp;ROW()&amp;$AN$24,0)/INDIRECT("R"&amp;ROW()&amp;$AO$24,0),"")</f>
        <v>0.94871794871794868</v>
      </c>
      <c r="R9" s="30">
        <v>80</v>
      </c>
      <c r="S9" s="31">
        <v>73</v>
      </c>
      <c r="T9" s="31">
        <v>12</v>
      </c>
      <c r="U9" s="32">
        <v>2</v>
      </c>
      <c r="V9" s="30">
        <v>71</v>
      </c>
      <c r="W9" s="31">
        <v>65</v>
      </c>
      <c r="X9" s="31">
        <v>34</v>
      </c>
      <c r="Y9" s="32">
        <v>2</v>
      </c>
      <c r="Z9" s="30">
        <v>41</v>
      </c>
      <c r="AA9" s="31">
        <v>39</v>
      </c>
      <c r="AB9" s="31">
        <v>16</v>
      </c>
      <c r="AC9" s="32">
        <v>3</v>
      </c>
      <c r="AD9" s="30">
        <v>39</v>
      </c>
      <c r="AE9" s="31">
        <v>37</v>
      </c>
      <c r="AF9" s="31">
        <v>19</v>
      </c>
      <c r="AG9" s="32">
        <v>2</v>
      </c>
      <c r="AH9" s="30">
        <v>231</v>
      </c>
      <c r="AI9" s="31">
        <v>214</v>
      </c>
      <c r="AJ9" s="31">
        <v>81</v>
      </c>
      <c r="AK9" s="32">
        <v>9</v>
      </c>
      <c r="AM9" s="2" t="s">
        <v>125</v>
      </c>
    </row>
    <row r="10" spans="1:41">
      <c r="A10" s="22" t="s">
        <v>57</v>
      </c>
      <c r="B10" s="23" cm="1">
        <f t="array" aca="1" ref="B10" ca="1">INDIRECT("R"&amp;ROW()&amp;"C"&amp;MATCH($A$3,$AM$8:$AM$12,0)*4+14,0)</f>
        <v>615</v>
      </c>
      <c r="C10" s="24" cm="1">
        <f t="array" aca="1" ref="C10" ca="1">INDIRECT("R"&amp;ROW()&amp;"C"&amp;MATCH($A$3,$AM$8:$AM$12,0)*4+15,0)</f>
        <v>295</v>
      </c>
      <c r="D10" s="24" cm="1">
        <f t="array" aca="1" ref="D10" ca="1">INDIRECT("R"&amp;ROW()&amp;"C"&amp;MATCH($A$3,$AM$8:$AM$12,0)*4+16,0)</f>
        <v>10</v>
      </c>
      <c r="E10" s="25" cm="1">
        <f t="array" aca="1" ref="E10" ca="1">INDIRECT("R"&amp;ROW()&amp;"C"&amp;MATCH($A$3,$AM$8:$AM$12,0)*4+17,0)</f>
        <v>6</v>
      </c>
      <c r="F10" s="26">
        <f t="shared" ca="1" si="1"/>
        <v>0.47967479674796748</v>
      </c>
      <c r="G10" s="27">
        <f t="shared" ca="1" si="2"/>
        <v>1.6260162601626018E-2</v>
      </c>
      <c r="H10" s="28">
        <f t="shared" ca="1" si="3"/>
        <v>9.7560975609756097E-3</v>
      </c>
      <c r="I10" s="26">
        <f t="shared" ca="1" si="4"/>
        <v>3.3898305084745763E-2</v>
      </c>
      <c r="J10" s="28">
        <f t="shared" ca="1" si="5"/>
        <v>2.0338983050847456E-2</v>
      </c>
      <c r="K10" s="29">
        <f t="shared" ca="1" si="6"/>
        <v>0.6</v>
      </c>
      <c r="L10" s="67"/>
      <c r="M10" s="26" t="str" cm="1">
        <f t="array" aca="1" ref="M10" ca="1">IFERROR(INDIRECT("R"&amp;ROW()&amp;$AN$21,0)/INDIRECT("R"&amp;ROW()&amp;$AO$21,0),"")</f>
        <v/>
      </c>
      <c r="N10" s="27" cm="1">
        <f t="array" aca="1" ref="N10" ca="1">IFERROR(INDIRECT("R"&amp;ROW()&amp;$AN$22,0)/INDIRECT("R"&amp;ROW()&amp;$AO$22,0),"")</f>
        <v>0.47393364928909953</v>
      </c>
      <c r="O10" s="27" cm="1">
        <f t="array" aca="1" ref="O10" ca="1">IFERROR(INDIRECT("R"&amp;ROW()&amp;$AN$23,0)/INDIRECT("R"&amp;ROW()&amp;$AO$23,0),"")</f>
        <v>0.49230769230769234</v>
      </c>
      <c r="P10" s="72" cm="1">
        <f t="array" aca="1" ref="P10" ca="1">IFERROR(INDIRECT("R"&amp;ROW()&amp;$AN$24,0)/INDIRECT("R"&amp;ROW()&amp;$AO$24,0),"")</f>
        <v>0.47368421052631576</v>
      </c>
      <c r="R10" s="30" t="s">
        <v>136</v>
      </c>
      <c r="S10" s="31" t="s">
        <v>136</v>
      </c>
      <c r="T10" s="31" t="s">
        <v>136</v>
      </c>
      <c r="U10" s="32" t="s">
        <v>136</v>
      </c>
      <c r="V10" s="30">
        <v>211</v>
      </c>
      <c r="W10" s="31">
        <v>100</v>
      </c>
      <c r="X10" s="31">
        <v>1</v>
      </c>
      <c r="Y10" s="32">
        <v>0</v>
      </c>
      <c r="Z10" s="30">
        <v>195</v>
      </c>
      <c r="AA10" s="31">
        <v>96</v>
      </c>
      <c r="AB10" s="31">
        <v>7</v>
      </c>
      <c r="AC10" s="32">
        <v>6</v>
      </c>
      <c r="AD10" s="30">
        <v>209</v>
      </c>
      <c r="AE10" s="31">
        <v>99</v>
      </c>
      <c r="AF10" s="31">
        <v>2</v>
      </c>
      <c r="AG10" s="32">
        <v>0</v>
      </c>
      <c r="AH10" s="30">
        <v>615</v>
      </c>
      <c r="AI10" s="31">
        <v>295</v>
      </c>
      <c r="AJ10" s="31">
        <v>10</v>
      </c>
      <c r="AK10" s="32">
        <v>6</v>
      </c>
      <c r="AM10" s="2" t="s">
        <v>129</v>
      </c>
    </row>
    <row r="11" spans="1:41">
      <c r="A11" s="22" t="s">
        <v>58</v>
      </c>
      <c r="B11" s="23" cm="1">
        <f t="array" aca="1" ref="B11" ca="1">INDIRECT("R"&amp;ROW()&amp;"C"&amp;MATCH($A$3,$AM$8:$AM$12,0)*4+14,0)</f>
        <v>647</v>
      </c>
      <c r="C11" s="24" cm="1">
        <f t="array" aca="1" ref="C11" ca="1">INDIRECT("R"&amp;ROW()&amp;"C"&amp;MATCH($A$3,$AM$8:$AM$12,0)*4+15,0)</f>
        <v>142</v>
      </c>
      <c r="D11" s="24" cm="1">
        <f t="array" aca="1" ref="D11" ca="1">INDIRECT("R"&amp;ROW()&amp;"C"&amp;MATCH($A$3,$AM$8:$AM$12,0)*4+16,0)</f>
        <v>35</v>
      </c>
      <c r="E11" s="25" cm="1">
        <f t="array" aca="1" ref="E11" ca="1">INDIRECT("R"&amp;ROW()&amp;"C"&amp;MATCH($A$3,$AM$8:$AM$12,0)*4+17,0)</f>
        <v>6</v>
      </c>
      <c r="F11" s="26">
        <f t="shared" ca="1" si="1"/>
        <v>0.21947449768160743</v>
      </c>
      <c r="G11" s="27">
        <f t="shared" ca="1" si="2"/>
        <v>5.4095826893353939E-2</v>
      </c>
      <c r="H11" s="28">
        <f t="shared" ca="1" si="3"/>
        <v>9.2735703245749607E-3</v>
      </c>
      <c r="I11" s="26">
        <f t="shared" ca="1" si="4"/>
        <v>0.24647887323943662</v>
      </c>
      <c r="J11" s="28">
        <f t="shared" ca="1" si="5"/>
        <v>4.2253521126760563E-2</v>
      </c>
      <c r="K11" s="29">
        <f t="shared" ca="1" si="6"/>
        <v>0.17142857142857143</v>
      </c>
      <c r="L11" s="67"/>
      <c r="M11" s="26" cm="1">
        <f t="array" aca="1" ref="M11" ca="1">IFERROR(INDIRECT("R"&amp;ROW()&amp;$AN$21,0)/INDIRECT("R"&amp;ROW()&amp;$AO$21,0),"")</f>
        <v>7.3333333333333334E-2</v>
      </c>
      <c r="N11" s="27" cm="1">
        <f t="array" aca="1" ref="N11" ca="1">IFERROR(INDIRECT("R"&amp;ROW()&amp;$AN$22,0)/INDIRECT("R"&amp;ROW()&amp;$AO$22,0),"")</f>
        <v>2.4390243902439025E-2</v>
      </c>
      <c r="O11" s="27" cm="1">
        <f t="array" aca="1" ref="O11" ca="1">IFERROR(INDIRECT("R"&amp;ROW()&amp;$AN$23,0)/INDIRECT("R"&amp;ROW()&amp;$AO$23,0),"")</f>
        <v>0</v>
      </c>
      <c r="P11" s="72" cm="1">
        <f t="array" aca="1" ref="P11" ca="1">IFERROR(INDIRECT("R"&amp;ROW()&amp;$AN$24,0)/INDIRECT("R"&amp;ROW()&amp;$AO$24,0),"")</f>
        <v>0.86896551724137927</v>
      </c>
      <c r="R11" s="30">
        <v>150</v>
      </c>
      <c r="S11" s="31">
        <v>11</v>
      </c>
      <c r="T11" s="31">
        <v>1</v>
      </c>
      <c r="U11" s="32">
        <v>0</v>
      </c>
      <c r="V11" s="30">
        <v>205</v>
      </c>
      <c r="W11" s="31">
        <v>5</v>
      </c>
      <c r="X11" s="31">
        <v>2</v>
      </c>
      <c r="Y11" s="32">
        <v>1</v>
      </c>
      <c r="Z11" s="30">
        <v>147</v>
      </c>
      <c r="AA11" s="31">
        <v>0</v>
      </c>
      <c r="AB11" s="31">
        <v>0</v>
      </c>
      <c r="AC11" s="32">
        <v>0</v>
      </c>
      <c r="AD11" s="30">
        <v>145</v>
      </c>
      <c r="AE11" s="31">
        <v>126</v>
      </c>
      <c r="AF11" s="31">
        <v>32</v>
      </c>
      <c r="AG11" s="32">
        <v>5</v>
      </c>
      <c r="AH11" s="30">
        <v>647</v>
      </c>
      <c r="AI11" s="31">
        <v>142</v>
      </c>
      <c r="AJ11" s="31">
        <v>35</v>
      </c>
      <c r="AK11" s="32">
        <v>6</v>
      </c>
      <c r="AM11" s="2" t="s">
        <v>130</v>
      </c>
    </row>
    <row r="12" spans="1:41">
      <c r="A12" s="22" t="s">
        <v>59</v>
      </c>
      <c r="B12" s="23" cm="1">
        <f t="array" aca="1" ref="B12" ca="1">INDIRECT("R"&amp;ROW()&amp;"C"&amp;MATCH($A$3,$AM$8:$AM$12,0)*4+14,0)</f>
        <v>49</v>
      </c>
      <c r="C12" s="24" cm="1">
        <f t="array" aca="1" ref="C12" ca="1">INDIRECT("R"&amp;ROW()&amp;"C"&amp;MATCH($A$3,$AM$8:$AM$12,0)*4+15,0)</f>
        <v>0</v>
      </c>
      <c r="D12" s="24" cm="1">
        <f t="array" aca="1" ref="D12" ca="1">INDIRECT("R"&amp;ROW()&amp;"C"&amp;MATCH($A$3,$AM$8:$AM$12,0)*4+16,0)</f>
        <v>0</v>
      </c>
      <c r="E12" s="25" cm="1">
        <f t="array" aca="1" ref="E12" ca="1">INDIRECT("R"&amp;ROW()&amp;"C"&amp;MATCH($A$3,$AM$8:$AM$12,0)*4+17,0)</f>
        <v>0</v>
      </c>
      <c r="F12" s="26">
        <f t="shared" ca="1" si="1"/>
        <v>0</v>
      </c>
      <c r="G12" s="27">
        <f t="shared" ca="1" si="2"/>
        <v>0</v>
      </c>
      <c r="H12" s="28">
        <f t="shared" ca="1" si="3"/>
        <v>0</v>
      </c>
      <c r="I12" s="26" t="str">
        <f t="shared" ca="1" si="4"/>
        <v/>
      </c>
      <c r="J12" s="28" t="str">
        <f t="shared" ca="1" si="5"/>
        <v/>
      </c>
      <c r="K12" s="29" t="str">
        <f t="shared" ca="1" si="6"/>
        <v/>
      </c>
      <c r="L12" s="67"/>
      <c r="M12" s="26" t="str" cm="1">
        <f t="array" aca="1" ref="M12" ca="1">IFERROR(INDIRECT("R"&amp;ROW()&amp;$AN$21,0)/INDIRECT("R"&amp;ROW()&amp;$AO$21,0),"")</f>
        <v/>
      </c>
      <c r="N12" s="27" cm="1">
        <f t="array" aca="1" ref="N12" ca="1">IFERROR(INDIRECT("R"&amp;ROW()&amp;$AN$22,0)/INDIRECT("R"&amp;ROW()&amp;$AO$22,0),"")</f>
        <v>0</v>
      </c>
      <c r="O12" s="27" t="str" cm="1">
        <f t="array" aca="1" ref="O12" ca="1">IFERROR(INDIRECT("R"&amp;ROW()&amp;$AN$23,0)/INDIRECT("R"&amp;ROW()&amp;$AO$23,0),"")</f>
        <v/>
      </c>
      <c r="P12" s="72" t="str" cm="1">
        <f t="array" aca="1" ref="P12" ca="1">IFERROR(INDIRECT("R"&amp;ROW()&amp;$AN$24,0)/INDIRECT("R"&amp;ROW()&amp;$AO$24,0),"")</f>
        <v/>
      </c>
      <c r="R12" s="30" t="s">
        <v>136</v>
      </c>
      <c r="S12" s="31" t="s">
        <v>136</v>
      </c>
      <c r="T12" s="31" t="s">
        <v>136</v>
      </c>
      <c r="U12" s="32" t="s">
        <v>136</v>
      </c>
      <c r="V12" s="30">
        <v>49</v>
      </c>
      <c r="W12" s="31">
        <v>0</v>
      </c>
      <c r="X12" s="31">
        <v>0</v>
      </c>
      <c r="Y12" s="32">
        <v>0</v>
      </c>
      <c r="Z12" s="30" t="s">
        <v>136</v>
      </c>
      <c r="AA12" s="31" t="s">
        <v>136</v>
      </c>
      <c r="AB12" s="31" t="s">
        <v>136</v>
      </c>
      <c r="AC12" s="32" t="s">
        <v>136</v>
      </c>
      <c r="AD12" s="30" t="s">
        <v>136</v>
      </c>
      <c r="AE12" s="31" t="s">
        <v>136</v>
      </c>
      <c r="AF12" s="31" t="s">
        <v>136</v>
      </c>
      <c r="AG12" s="32" t="s">
        <v>136</v>
      </c>
      <c r="AH12" s="30">
        <v>49</v>
      </c>
      <c r="AI12" s="31">
        <v>0</v>
      </c>
      <c r="AJ12" s="31">
        <v>0</v>
      </c>
      <c r="AK12" s="32">
        <v>0</v>
      </c>
      <c r="AM12" s="2" t="s">
        <v>132</v>
      </c>
    </row>
    <row r="13" spans="1:41">
      <c r="A13" s="22" t="s">
        <v>60</v>
      </c>
      <c r="B13" s="23" cm="1">
        <f t="array" aca="1" ref="B13" ca="1">INDIRECT("R"&amp;ROW()&amp;"C"&amp;MATCH($A$3,$AM$8:$AM$12,0)*4+14,0)</f>
        <v>572</v>
      </c>
      <c r="C13" s="24" cm="1">
        <f t="array" aca="1" ref="C13" ca="1">INDIRECT("R"&amp;ROW()&amp;"C"&amp;MATCH($A$3,$AM$8:$AM$12,0)*4+15,0)</f>
        <v>516</v>
      </c>
      <c r="D13" s="24" cm="1">
        <f t="array" aca="1" ref="D13" ca="1">INDIRECT("R"&amp;ROW()&amp;"C"&amp;MATCH($A$3,$AM$8:$AM$12,0)*4+16,0)</f>
        <v>45</v>
      </c>
      <c r="E13" s="25" cm="1">
        <f t="array" aca="1" ref="E13" ca="1">INDIRECT("R"&amp;ROW()&amp;"C"&amp;MATCH($A$3,$AM$8:$AM$12,0)*4+17,0)</f>
        <v>15</v>
      </c>
      <c r="F13" s="26">
        <f t="shared" ca="1" si="1"/>
        <v>0.90209790209790208</v>
      </c>
      <c r="G13" s="27">
        <f t="shared" ca="1" si="2"/>
        <v>7.8671328671328672E-2</v>
      </c>
      <c r="H13" s="28">
        <f t="shared" ca="1" si="3"/>
        <v>2.6223776223776224E-2</v>
      </c>
      <c r="I13" s="26">
        <f t="shared" ca="1" si="4"/>
        <v>8.7209302325581398E-2</v>
      </c>
      <c r="J13" s="28">
        <f t="shared" ca="1" si="5"/>
        <v>2.9069767441860465E-2</v>
      </c>
      <c r="K13" s="29">
        <f t="shared" ca="1" si="6"/>
        <v>0.33333333333333331</v>
      </c>
      <c r="L13" s="67"/>
      <c r="M13" s="26" cm="1">
        <f t="array" aca="1" ref="M13" ca="1">IFERROR(INDIRECT("R"&amp;ROW()&amp;$AN$21,0)/INDIRECT("R"&amp;ROW()&amp;$AO$21,0),"")</f>
        <v>0.90441176470588236</v>
      </c>
      <c r="N13" s="27" cm="1">
        <f t="array" aca="1" ref="N13" ca="1">IFERROR(INDIRECT("R"&amp;ROW()&amp;$AN$22,0)/INDIRECT("R"&amp;ROW()&amp;$AO$22,0),"")</f>
        <v>0.82499999999999996</v>
      </c>
      <c r="O13" s="27" cm="1">
        <f t="array" aca="1" ref="O13" ca="1">IFERROR(INDIRECT("R"&amp;ROW()&amp;$AN$23,0)/INDIRECT("R"&amp;ROW()&amp;$AO$23,0),"")</f>
        <v>0.94354838709677424</v>
      </c>
      <c r="P13" s="72" cm="1">
        <f t="array" aca="1" ref="P13" ca="1">IFERROR(INDIRECT("R"&amp;ROW()&amp;$AN$24,0)/INDIRECT("R"&amp;ROW()&amp;$AO$24,0),"")</f>
        <v>0.94736842105263153</v>
      </c>
      <c r="R13" s="30">
        <v>136</v>
      </c>
      <c r="S13" s="31">
        <v>123</v>
      </c>
      <c r="T13" s="31">
        <v>8</v>
      </c>
      <c r="U13" s="32">
        <v>2</v>
      </c>
      <c r="V13" s="30">
        <v>160</v>
      </c>
      <c r="W13" s="31">
        <v>132</v>
      </c>
      <c r="X13" s="31">
        <v>8</v>
      </c>
      <c r="Y13" s="32">
        <v>0</v>
      </c>
      <c r="Z13" s="30">
        <v>124</v>
      </c>
      <c r="AA13" s="31">
        <v>117</v>
      </c>
      <c r="AB13" s="31">
        <v>13</v>
      </c>
      <c r="AC13" s="32">
        <v>6</v>
      </c>
      <c r="AD13" s="30">
        <v>152</v>
      </c>
      <c r="AE13" s="31">
        <v>144</v>
      </c>
      <c r="AF13" s="31">
        <v>16</v>
      </c>
      <c r="AG13" s="32">
        <v>7</v>
      </c>
      <c r="AH13" s="30">
        <v>572</v>
      </c>
      <c r="AI13" s="31">
        <v>516</v>
      </c>
      <c r="AJ13" s="31">
        <v>45</v>
      </c>
      <c r="AK13" s="32">
        <v>15</v>
      </c>
    </row>
    <row r="14" spans="1:41">
      <c r="A14" s="22" t="s">
        <v>61</v>
      </c>
      <c r="B14" s="23" cm="1">
        <f t="array" aca="1" ref="B14" ca="1">INDIRECT("R"&amp;ROW()&amp;"C"&amp;MATCH($A$3,$AM$8:$AM$12,0)*4+14,0)</f>
        <v>65</v>
      </c>
      <c r="C14" s="24" cm="1">
        <f t="array" aca="1" ref="C14" ca="1">INDIRECT("R"&amp;ROW()&amp;"C"&amp;MATCH($A$3,$AM$8:$AM$12,0)*4+15,0)</f>
        <v>61</v>
      </c>
      <c r="D14" s="24" cm="1">
        <f t="array" aca="1" ref="D14" ca="1">INDIRECT("R"&amp;ROW()&amp;"C"&amp;MATCH($A$3,$AM$8:$AM$12,0)*4+16,0)</f>
        <v>23</v>
      </c>
      <c r="E14" s="25" cm="1">
        <f t="array" aca="1" ref="E14" ca="1">INDIRECT("R"&amp;ROW()&amp;"C"&amp;MATCH($A$3,$AM$8:$AM$12,0)*4+17,0)</f>
        <v>2</v>
      </c>
      <c r="F14" s="26">
        <f t="shared" ca="1" si="1"/>
        <v>0.93846153846153846</v>
      </c>
      <c r="G14" s="27">
        <f t="shared" ca="1" si="2"/>
        <v>0.35384615384615387</v>
      </c>
      <c r="H14" s="28">
        <f t="shared" ca="1" si="3"/>
        <v>3.0769230769230771E-2</v>
      </c>
      <c r="I14" s="26">
        <f t="shared" ca="1" si="4"/>
        <v>0.37704918032786883</v>
      </c>
      <c r="J14" s="28">
        <f t="shared" ca="1" si="5"/>
        <v>3.2786885245901641E-2</v>
      </c>
      <c r="K14" s="29">
        <f t="shared" ca="1" si="6"/>
        <v>8.6956521739130432E-2</v>
      </c>
      <c r="L14" s="67"/>
      <c r="M14" s="26" t="str" cm="1">
        <f t="array" aca="1" ref="M14" ca="1">IFERROR(INDIRECT("R"&amp;ROW()&amp;$AN$21,0)/INDIRECT("R"&amp;ROW()&amp;$AO$21,0),"")</f>
        <v/>
      </c>
      <c r="N14" s="27" t="str" cm="1">
        <f t="array" aca="1" ref="N14" ca="1">IFERROR(INDIRECT("R"&amp;ROW()&amp;$AN$22,0)/INDIRECT("R"&amp;ROW()&amp;$AO$22,0),"")</f>
        <v/>
      </c>
      <c r="O14" s="27" t="str" cm="1">
        <f t="array" aca="1" ref="O14" ca="1">IFERROR(INDIRECT("R"&amp;ROW()&amp;$AN$23,0)/INDIRECT("R"&amp;ROW()&amp;$AO$23,0),"")</f>
        <v/>
      </c>
      <c r="P14" s="72" cm="1">
        <f t="array" aca="1" ref="P14" ca="1">IFERROR(INDIRECT("R"&amp;ROW()&amp;$AN$24,0)/INDIRECT("R"&amp;ROW()&amp;$AO$24,0),"")</f>
        <v>0.93846153846153846</v>
      </c>
      <c r="R14" s="30" t="s">
        <v>136</v>
      </c>
      <c r="S14" s="31" t="s">
        <v>136</v>
      </c>
      <c r="T14" s="31" t="s">
        <v>136</v>
      </c>
      <c r="U14" s="32" t="s">
        <v>136</v>
      </c>
      <c r="V14" s="30" t="s">
        <v>136</v>
      </c>
      <c r="W14" s="31" t="s">
        <v>136</v>
      </c>
      <c r="X14" s="31" t="s">
        <v>136</v>
      </c>
      <c r="Y14" s="32" t="s">
        <v>136</v>
      </c>
      <c r="Z14" s="30" t="s">
        <v>136</v>
      </c>
      <c r="AA14" s="31" t="s">
        <v>136</v>
      </c>
      <c r="AB14" s="31" t="s">
        <v>136</v>
      </c>
      <c r="AC14" s="32" t="s">
        <v>136</v>
      </c>
      <c r="AD14" s="30">
        <v>65</v>
      </c>
      <c r="AE14" s="31">
        <v>61</v>
      </c>
      <c r="AF14" s="31">
        <v>23</v>
      </c>
      <c r="AG14" s="32">
        <v>2</v>
      </c>
      <c r="AH14" s="30">
        <v>65</v>
      </c>
      <c r="AI14" s="31">
        <v>61</v>
      </c>
      <c r="AJ14" s="31">
        <v>23</v>
      </c>
      <c r="AK14" s="32">
        <v>2</v>
      </c>
    </row>
    <row r="15" spans="1:41">
      <c r="A15" s="22" t="s">
        <v>62</v>
      </c>
      <c r="B15" s="23" cm="1">
        <f t="array" aca="1" ref="B15" ca="1">INDIRECT("R"&amp;ROW()&amp;"C"&amp;MATCH($A$3,$AM$8:$AM$12,0)*4+14,0)</f>
        <v>236</v>
      </c>
      <c r="C15" s="24" cm="1">
        <f t="array" aca="1" ref="C15" ca="1">INDIRECT("R"&amp;ROW()&amp;"C"&amp;MATCH($A$3,$AM$8:$AM$12,0)*4+15,0)</f>
        <v>221</v>
      </c>
      <c r="D15" s="24" cm="1">
        <f t="array" aca="1" ref="D15" ca="1">INDIRECT("R"&amp;ROW()&amp;"C"&amp;MATCH($A$3,$AM$8:$AM$12,0)*4+16,0)</f>
        <v>53</v>
      </c>
      <c r="E15" s="25" cm="1">
        <f t="array" aca="1" ref="E15" ca="1">INDIRECT("R"&amp;ROW()&amp;"C"&amp;MATCH($A$3,$AM$8:$AM$12,0)*4+17,0)</f>
        <v>18</v>
      </c>
      <c r="F15" s="26">
        <f t="shared" ca="1" si="1"/>
        <v>0.93644067796610164</v>
      </c>
      <c r="G15" s="27">
        <f t="shared" ca="1" si="2"/>
        <v>0.22457627118644069</v>
      </c>
      <c r="H15" s="28">
        <f t="shared" ca="1" si="3"/>
        <v>7.6271186440677971E-2</v>
      </c>
      <c r="I15" s="26">
        <f t="shared" ca="1" si="4"/>
        <v>0.23981900452488689</v>
      </c>
      <c r="J15" s="28">
        <f t="shared" ca="1" si="5"/>
        <v>8.1447963800904979E-2</v>
      </c>
      <c r="K15" s="29">
        <f t="shared" ca="1" si="6"/>
        <v>0.33962264150943394</v>
      </c>
      <c r="L15" s="67"/>
      <c r="M15" s="26" cm="1">
        <f t="array" aca="1" ref="M15" ca="1">IFERROR(INDIRECT("R"&amp;ROW()&amp;$AN$21,0)/INDIRECT("R"&amp;ROW()&amp;$AO$21,0),"")</f>
        <v>1</v>
      </c>
      <c r="N15" s="27" cm="1">
        <f t="array" aca="1" ref="N15" ca="1">IFERROR(INDIRECT("R"&amp;ROW()&amp;$AN$22,0)/INDIRECT("R"&amp;ROW()&amp;$AO$22,0),"")</f>
        <v>0.95652173913043481</v>
      </c>
      <c r="O15" s="27" cm="1">
        <f t="array" aca="1" ref="O15" ca="1">IFERROR(INDIRECT("R"&amp;ROW()&amp;$AN$23,0)/INDIRECT("R"&amp;ROW()&amp;$AO$23,0),"")</f>
        <v>0.79591836734693877</v>
      </c>
      <c r="P15" s="72" cm="1">
        <f t="array" aca="1" ref="P15" ca="1">IFERROR(INDIRECT("R"&amp;ROW()&amp;$AN$24,0)/INDIRECT("R"&amp;ROW()&amp;$AO$24,0),"")</f>
        <v>0.95833333333333337</v>
      </c>
      <c r="R15" s="30">
        <v>70</v>
      </c>
      <c r="S15" s="31">
        <v>70</v>
      </c>
      <c r="T15" s="31">
        <v>8</v>
      </c>
      <c r="U15" s="32">
        <v>2</v>
      </c>
      <c r="V15" s="30">
        <v>69</v>
      </c>
      <c r="W15" s="31">
        <v>66</v>
      </c>
      <c r="X15" s="31">
        <v>10</v>
      </c>
      <c r="Y15" s="32">
        <v>4</v>
      </c>
      <c r="Z15" s="30">
        <v>49</v>
      </c>
      <c r="AA15" s="31">
        <v>39</v>
      </c>
      <c r="AB15" s="31">
        <v>4</v>
      </c>
      <c r="AC15" s="32">
        <v>3</v>
      </c>
      <c r="AD15" s="30">
        <v>48</v>
      </c>
      <c r="AE15" s="31">
        <v>46</v>
      </c>
      <c r="AF15" s="31">
        <v>31</v>
      </c>
      <c r="AG15" s="32">
        <v>9</v>
      </c>
      <c r="AH15" s="30">
        <v>236</v>
      </c>
      <c r="AI15" s="31">
        <v>221</v>
      </c>
      <c r="AJ15" s="31">
        <v>53</v>
      </c>
      <c r="AK15" s="32">
        <v>18</v>
      </c>
      <c r="AM15" s="2" t="s">
        <v>139</v>
      </c>
      <c r="AN15" s="2">
        <v>19</v>
      </c>
      <c r="AO15" s="2">
        <v>18</v>
      </c>
    </row>
    <row r="16" spans="1:41">
      <c r="A16" s="22" t="s">
        <v>63</v>
      </c>
      <c r="B16" s="23" cm="1">
        <f t="array" aca="1" ref="B16" ca="1">INDIRECT("R"&amp;ROW()&amp;"C"&amp;MATCH($A$3,$AM$8:$AM$12,0)*4+14,0)</f>
        <v>177</v>
      </c>
      <c r="C16" s="24" cm="1">
        <f t="array" aca="1" ref="C16" ca="1">INDIRECT("R"&amp;ROW()&amp;"C"&amp;MATCH($A$3,$AM$8:$AM$12,0)*4+15,0)</f>
        <v>0</v>
      </c>
      <c r="D16" s="24" cm="1">
        <f t="array" aca="1" ref="D16" ca="1">INDIRECT("R"&amp;ROW()&amp;"C"&amp;MATCH($A$3,$AM$8:$AM$12,0)*4+16,0)</f>
        <v>0</v>
      </c>
      <c r="E16" s="25" cm="1">
        <f t="array" aca="1" ref="E16" ca="1">INDIRECT("R"&amp;ROW()&amp;"C"&amp;MATCH($A$3,$AM$8:$AM$12,0)*4+17,0)</f>
        <v>0</v>
      </c>
      <c r="F16" s="26">
        <f t="shared" ca="1" si="1"/>
        <v>0</v>
      </c>
      <c r="G16" s="27">
        <f t="shared" ca="1" si="2"/>
        <v>0</v>
      </c>
      <c r="H16" s="28">
        <f t="shared" ca="1" si="3"/>
        <v>0</v>
      </c>
      <c r="I16" s="26" t="str">
        <f t="shared" ca="1" si="4"/>
        <v/>
      </c>
      <c r="J16" s="28" t="str">
        <f t="shared" ca="1" si="5"/>
        <v/>
      </c>
      <c r="K16" s="29" t="str">
        <f t="shared" ca="1" si="6"/>
        <v/>
      </c>
      <c r="L16" s="67"/>
      <c r="M16" s="26" t="str" cm="1">
        <f t="array" aca="1" ref="M16" ca="1">IFERROR(INDIRECT("R"&amp;ROW()&amp;$AN$21,0)/INDIRECT("R"&amp;ROW()&amp;$AO$21,0),"")</f>
        <v/>
      </c>
      <c r="N16" s="27" t="str" cm="1">
        <f t="array" aca="1" ref="N16" ca="1">IFERROR(INDIRECT("R"&amp;ROW()&amp;$AN$22,0)/INDIRECT("R"&amp;ROW()&amp;$AO$22,0),"")</f>
        <v/>
      </c>
      <c r="O16" s="27" t="str" cm="1">
        <f t="array" aca="1" ref="O16" ca="1">IFERROR(INDIRECT("R"&amp;ROW()&amp;$AN$23,0)/INDIRECT("R"&amp;ROW()&amp;$AO$23,0),"")</f>
        <v/>
      </c>
      <c r="P16" s="72" cm="1">
        <f t="array" aca="1" ref="P16" ca="1">IFERROR(INDIRECT("R"&amp;ROW()&amp;$AN$24,0)/INDIRECT("R"&amp;ROW()&amp;$AO$24,0),"")</f>
        <v>0</v>
      </c>
      <c r="R16" s="30" t="s">
        <v>136</v>
      </c>
      <c r="S16" s="31" t="s">
        <v>136</v>
      </c>
      <c r="T16" s="31" t="s">
        <v>136</v>
      </c>
      <c r="U16" s="32" t="s">
        <v>136</v>
      </c>
      <c r="V16" s="30" t="s">
        <v>136</v>
      </c>
      <c r="W16" s="31" t="s">
        <v>136</v>
      </c>
      <c r="X16" s="31" t="s">
        <v>136</v>
      </c>
      <c r="Y16" s="32" t="s">
        <v>136</v>
      </c>
      <c r="Z16" s="30" t="s">
        <v>136</v>
      </c>
      <c r="AA16" s="31" t="s">
        <v>136</v>
      </c>
      <c r="AB16" s="31" t="s">
        <v>136</v>
      </c>
      <c r="AC16" s="32" t="s">
        <v>136</v>
      </c>
      <c r="AD16" s="30">
        <v>177</v>
      </c>
      <c r="AE16" s="31">
        <v>0</v>
      </c>
      <c r="AF16" s="31">
        <v>0</v>
      </c>
      <c r="AG16" s="32">
        <v>0</v>
      </c>
      <c r="AH16" s="30">
        <v>177</v>
      </c>
      <c r="AI16" s="31">
        <v>0</v>
      </c>
      <c r="AJ16" s="31">
        <v>0</v>
      </c>
      <c r="AK16" s="32">
        <v>0</v>
      </c>
      <c r="AM16" s="2" t="s">
        <v>140</v>
      </c>
      <c r="AN16" s="2">
        <v>20</v>
      </c>
      <c r="AO16" s="2">
        <v>18</v>
      </c>
    </row>
    <row r="17" spans="1:41">
      <c r="A17" s="22" t="s">
        <v>64</v>
      </c>
      <c r="B17" s="23" cm="1">
        <f t="array" aca="1" ref="B17" ca="1">INDIRECT("R"&amp;ROW()&amp;"C"&amp;MATCH($A$3,$AM$8:$AM$12,0)*4+14,0)</f>
        <v>129</v>
      </c>
      <c r="C17" s="24" cm="1">
        <f t="array" aca="1" ref="C17" ca="1">INDIRECT("R"&amp;ROW()&amp;"C"&amp;MATCH($A$3,$AM$8:$AM$12,0)*4+15,0)</f>
        <v>0</v>
      </c>
      <c r="D17" s="24" cm="1">
        <f t="array" aca="1" ref="D17" ca="1">INDIRECT("R"&amp;ROW()&amp;"C"&amp;MATCH($A$3,$AM$8:$AM$12,0)*4+16,0)</f>
        <v>0</v>
      </c>
      <c r="E17" s="25" cm="1">
        <f t="array" aca="1" ref="E17" ca="1">INDIRECT("R"&amp;ROW()&amp;"C"&amp;MATCH($A$3,$AM$8:$AM$12,0)*4+17,0)</f>
        <v>0</v>
      </c>
      <c r="F17" s="26">
        <f t="shared" ca="1" si="1"/>
        <v>0</v>
      </c>
      <c r="G17" s="27">
        <f t="shared" ca="1" si="2"/>
        <v>0</v>
      </c>
      <c r="H17" s="28">
        <f t="shared" ca="1" si="3"/>
        <v>0</v>
      </c>
      <c r="I17" s="26" t="str">
        <f t="shared" ca="1" si="4"/>
        <v/>
      </c>
      <c r="J17" s="28" t="str">
        <f t="shared" ca="1" si="5"/>
        <v/>
      </c>
      <c r="K17" s="29" t="str">
        <f t="shared" ca="1" si="6"/>
        <v/>
      </c>
      <c r="L17" s="67"/>
      <c r="M17" s="26" t="str" cm="1">
        <f t="array" aca="1" ref="M17" ca="1">IFERROR(INDIRECT("R"&amp;ROW()&amp;$AN$21,0)/INDIRECT("R"&amp;ROW()&amp;$AO$21,0),"")</f>
        <v/>
      </c>
      <c r="N17" s="27" cm="1">
        <f t="array" aca="1" ref="N17" ca="1">IFERROR(INDIRECT("R"&amp;ROW()&amp;$AN$22,0)/INDIRECT("R"&amp;ROW()&amp;$AO$22,0),"")</f>
        <v>0</v>
      </c>
      <c r="O17" s="27" t="str" cm="1">
        <f t="array" aca="1" ref="O17" ca="1">IFERROR(INDIRECT("R"&amp;ROW()&amp;$AN$23,0)/INDIRECT("R"&amp;ROW()&amp;$AO$23,0),"")</f>
        <v/>
      </c>
      <c r="P17" s="72" t="str" cm="1">
        <f t="array" aca="1" ref="P17" ca="1">IFERROR(INDIRECT("R"&amp;ROW()&amp;$AN$24,0)/INDIRECT("R"&amp;ROW()&amp;$AO$24,0),"")</f>
        <v/>
      </c>
      <c r="R17" s="30" t="s">
        <v>136</v>
      </c>
      <c r="S17" s="31" t="s">
        <v>136</v>
      </c>
      <c r="T17" s="31" t="s">
        <v>136</v>
      </c>
      <c r="U17" s="32" t="s">
        <v>136</v>
      </c>
      <c r="V17" s="30">
        <v>129</v>
      </c>
      <c r="W17" s="31">
        <v>0</v>
      </c>
      <c r="X17" s="31">
        <v>0</v>
      </c>
      <c r="Y17" s="32">
        <v>0</v>
      </c>
      <c r="Z17" s="30" t="s">
        <v>136</v>
      </c>
      <c r="AA17" s="31" t="s">
        <v>136</v>
      </c>
      <c r="AB17" s="31" t="s">
        <v>136</v>
      </c>
      <c r="AC17" s="32" t="s">
        <v>136</v>
      </c>
      <c r="AD17" s="30" t="s">
        <v>136</v>
      </c>
      <c r="AE17" s="31" t="s">
        <v>136</v>
      </c>
      <c r="AF17" s="31" t="s">
        <v>136</v>
      </c>
      <c r="AG17" s="32" t="s">
        <v>136</v>
      </c>
      <c r="AH17" s="30">
        <v>129</v>
      </c>
      <c r="AI17" s="31">
        <v>0</v>
      </c>
      <c r="AJ17" s="31">
        <v>0</v>
      </c>
      <c r="AK17" s="32">
        <v>0</v>
      </c>
      <c r="AM17" s="2" t="s">
        <v>141</v>
      </c>
      <c r="AN17" s="2">
        <v>21</v>
      </c>
      <c r="AO17" s="2">
        <v>18</v>
      </c>
    </row>
    <row r="18" spans="1:41">
      <c r="A18" s="22" t="s">
        <v>65</v>
      </c>
      <c r="B18" s="23" cm="1">
        <f t="array" aca="1" ref="B18" ca="1">INDIRECT("R"&amp;ROW()&amp;"C"&amp;MATCH($A$3,$AM$8:$AM$12,0)*4+14,0)</f>
        <v>292</v>
      </c>
      <c r="C18" s="24" cm="1">
        <f t="array" aca="1" ref="C18" ca="1">INDIRECT("R"&amp;ROW()&amp;"C"&amp;MATCH($A$3,$AM$8:$AM$12,0)*4+15,0)</f>
        <v>234</v>
      </c>
      <c r="D18" s="24" cm="1">
        <f t="array" aca="1" ref="D18" ca="1">INDIRECT("R"&amp;ROW()&amp;"C"&amp;MATCH($A$3,$AM$8:$AM$12,0)*4+16,0)</f>
        <v>21</v>
      </c>
      <c r="E18" s="25" cm="1">
        <f t="array" aca="1" ref="E18" ca="1">INDIRECT("R"&amp;ROW()&amp;"C"&amp;MATCH($A$3,$AM$8:$AM$12,0)*4+17,0)</f>
        <v>10</v>
      </c>
      <c r="F18" s="26">
        <f t="shared" ca="1" si="1"/>
        <v>0.80136986301369861</v>
      </c>
      <c r="G18" s="27">
        <f t="shared" ca="1" si="2"/>
        <v>7.1917808219178078E-2</v>
      </c>
      <c r="H18" s="28">
        <f t="shared" ca="1" si="3"/>
        <v>3.4246575342465752E-2</v>
      </c>
      <c r="I18" s="26">
        <f t="shared" ca="1" si="4"/>
        <v>8.9743589743589744E-2</v>
      </c>
      <c r="J18" s="28">
        <f t="shared" ca="1" si="5"/>
        <v>4.2735042735042736E-2</v>
      </c>
      <c r="K18" s="29">
        <f t="shared" ca="1" si="6"/>
        <v>0.47619047619047616</v>
      </c>
      <c r="L18" s="67"/>
      <c r="M18" s="26" cm="1">
        <f t="array" aca="1" ref="M18" ca="1">IFERROR(INDIRECT("R"&amp;ROW()&amp;$AN$21,0)/INDIRECT("R"&amp;ROW()&amp;$AO$21,0),"")</f>
        <v>0.88505747126436785</v>
      </c>
      <c r="N18" s="27" t="str" cm="1">
        <f t="array" aca="1" ref="N18" ca="1">IFERROR(INDIRECT("R"&amp;ROW()&amp;$AN$22,0)/INDIRECT("R"&amp;ROW()&amp;$AO$22,0),"")</f>
        <v/>
      </c>
      <c r="O18" s="27" cm="1">
        <f t="array" aca="1" ref="O18" ca="1">IFERROR(INDIRECT("R"&amp;ROW()&amp;$AN$23,0)/INDIRECT("R"&amp;ROW()&amp;$AO$23,0),"")</f>
        <v>0.62765957446808507</v>
      </c>
      <c r="P18" s="72" cm="1">
        <f t="array" aca="1" ref="P18" ca="1">IFERROR(INDIRECT("R"&amp;ROW()&amp;$AN$24,0)/INDIRECT("R"&amp;ROW()&amp;$AO$24,0),"")</f>
        <v>0.88288288288288286</v>
      </c>
      <c r="R18" s="30">
        <v>87</v>
      </c>
      <c r="S18" s="31">
        <v>77</v>
      </c>
      <c r="T18" s="31">
        <v>10</v>
      </c>
      <c r="U18" s="32">
        <v>3</v>
      </c>
      <c r="V18" s="30" t="s">
        <v>136</v>
      </c>
      <c r="W18" s="31" t="s">
        <v>136</v>
      </c>
      <c r="X18" s="31" t="s">
        <v>136</v>
      </c>
      <c r="Y18" s="32" t="s">
        <v>136</v>
      </c>
      <c r="Z18" s="30">
        <v>94</v>
      </c>
      <c r="AA18" s="31">
        <v>59</v>
      </c>
      <c r="AB18" s="31">
        <v>6</v>
      </c>
      <c r="AC18" s="32">
        <v>3</v>
      </c>
      <c r="AD18" s="30">
        <v>111</v>
      </c>
      <c r="AE18" s="31">
        <v>98</v>
      </c>
      <c r="AF18" s="31">
        <v>5</v>
      </c>
      <c r="AG18" s="32">
        <v>4</v>
      </c>
      <c r="AH18" s="30">
        <v>292</v>
      </c>
      <c r="AI18" s="31">
        <v>234</v>
      </c>
      <c r="AJ18" s="31">
        <v>21</v>
      </c>
      <c r="AK18" s="32">
        <v>10</v>
      </c>
      <c r="AM18" s="2" t="s">
        <v>142</v>
      </c>
      <c r="AN18" s="2">
        <v>20</v>
      </c>
      <c r="AO18" s="2">
        <v>19</v>
      </c>
    </row>
    <row r="19" spans="1:41">
      <c r="A19" s="22" t="s">
        <v>66</v>
      </c>
      <c r="B19" s="23" cm="1">
        <f t="array" aca="1" ref="B19" ca="1">INDIRECT("R"&amp;ROW()&amp;"C"&amp;MATCH($A$3,$AM$8:$AM$12,0)*4+14,0)</f>
        <v>36</v>
      </c>
      <c r="C19" s="24" cm="1">
        <f t="array" aca="1" ref="C19" ca="1">INDIRECT("R"&amp;ROW()&amp;"C"&amp;MATCH($A$3,$AM$8:$AM$12,0)*4+15,0)</f>
        <v>36</v>
      </c>
      <c r="D19" s="24" cm="1">
        <f t="array" aca="1" ref="D19" ca="1">INDIRECT("R"&amp;ROW()&amp;"C"&amp;MATCH($A$3,$AM$8:$AM$12,0)*4+16,0)</f>
        <v>3</v>
      </c>
      <c r="E19" s="25" cm="1">
        <f t="array" aca="1" ref="E19" ca="1">INDIRECT("R"&amp;ROW()&amp;"C"&amp;MATCH($A$3,$AM$8:$AM$12,0)*4+17,0)</f>
        <v>0</v>
      </c>
      <c r="F19" s="26">
        <f t="shared" ca="1" si="1"/>
        <v>1</v>
      </c>
      <c r="G19" s="27">
        <f t="shared" ca="1" si="2"/>
        <v>8.3333333333333329E-2</v>
      </c>
      <c r="H19" s="28">
        <f t="shared" ca="1" si="3"/>
        <v>0</v>
      </c>
      <c r="I19" s="26">
        <f t="shared" ca="1" si="4"/>
        <v>8.3333333333333329E-2</v>
      </c>
      <c r="J19" s="28">
        <f t="shared" ca="1" si="5"/>
        <v>0</v>
      </c>
      <c r="K19" s="29">
        <f t="shared" ca="1" si="6"/>
        <v>0</v>
      </c>
      <c r="L19" s="67"/>
      <c r="M19" s="26" t="str" cm="1">
        <f t="array" aca="1" ref="M19" ca="1">IFERROR(INDIRECT("R"&amp;ROW()&amp;$AN$21,0)/INDIRECT("R"&amp;ROW()&amp;$AO$21,0),"")</f>
        <v/>
      </c>
      <c r="N19" s="27" t="str" cm="1">
        <f t="array" aca="1" ref="N19" ca="1">IFERROR(INDIRECT("R"&amp;ROW()&amp;$AN$22,0)/INDIRECT("R"&amp;ROW()&amp;$AO$22,0),"")</f>
        <v/>
      </c>
      <c r="O19" s="27" t="str" cm="1">
        <f t="array" aca="1" ref="O19" ca="1">IFERROR(INDIRECT("R"&amp;ROW()&amp;$AN$23,0)/INDIRECT("R"&amp;ROW()&amp;$AO$23,0),"")</f>
        <v/>
      </c>
      <c r="P19" s="72" cm="1">
        <f t="array" aca="1" ref="P19" ca="1">IFERROR(INDIRECT("R"&amp;ROW()&amp;$AN$24,0)/INDIRECT("R"&amp;ROW()&amp;$AO$24,0),"")</f>
        <v>1</v>
      </c>
      <c r="R19" s="30" t="s">
        <v>136</v>
      </c>
      <c r="S19" s="31" t="s">
        <v>136</v>
      </c>
      <c r="T19" s="31" t="s">
        <v>136</v>
      </c>
      <c r="U19" s="32" t="s">
        <v>136</v>
      </c>
      <c r="V19" s="30" t="s">
        <v>136</v>
      </c>
      <c r="W19" s="31" t="s">
        <v>136</v>
      </c>
      <c r="X19" s="31" t="s">
        <v>136</v>
      </c>
      <c r="Y19" s="32" t="s">
        <v>136</v>
      </c>
      <c r="Z19" s="30" t="s">
        <v>136</v>
      </c>
      <c r="AA19" s="31" t="s">
        <v>136</v>
      </c>
      <c r="AB19" s="31" t="s">
        <v>136</v>
      </c>
      <c r="AC19" s="32" t="s">
        <v>136</v>
      </c>
      <c r="AD19" s="30">
        <v>36</v>
      </c>
      <c r="AE19" s="31">
        <v>36</v>
      </c>
      <c r="AF19" s="31">
        <v>3</v>
      </c>
      <c r="AG19" s="32">
        <v>0</v>
      </c>
      <c r="AH19" s="30">
        <v>36</v>
      </c>
      <c r="AI19" s="31">
        <v>36</v>
      </c>
      <c r="AJ19" s="31">
        <v>3</v>
      </c>
      <c r="AK19" s="32">
        <v>0</v>
      </c>
      <c r="AM19" s="2" t="s">
        <v>143</v>
      </c>
      <c r="AN19" s="2">
        <v>21</v>
      </c>
      <c r="AO19" s="2">
        <v>19</v>
      </c>
    </row>
    <row r="20" spans="1:41">
      <c r="A20" s="22" t="s">
        <v>67</v>
      </c>
      <c r="B20" s="23" cm="1">
        <f t="array" aca="1" ref="B20" ca="1">INDIRECT("R"&amp;ROW()&amp;"C"&amp;MATCH($A$3,$AM$8:$AM$12,0)*4+14,0)</f>
        <v>270</v>
      </c>
      <c r="C20" s="24" cm="1">
        <f t="array" aca="1" ref="C20" ca="1">INDIRECT("R"&amp;ROW()&amp;"C"&amp;MATCH($A$3,$AM$8:$AM$12,0)*4+15,0)</f>
        <v>51</v>
      </c>
      <c r="D20" s="24" cm="1">
        <f t="array" aca="1" ref="D20" ca="1">INDIRECT("R"&amp;ROW()&amp;"C"&amp;MATCH($A$3,$AM$8:$AM$12,0)*4+16,0)</f>
        <v>24</v>
      </c>
      <c r="E20" s="25" cm="1">
        <f t="array" aca="1" ref="E20" ca="1">INDIRECT("R"&amp;ROW()&amp;"C"&amp;MATCH($A$3,$AM$8:$AM$12,0)*4+17,0)</f>
        <v>8</v>
      </c>
      <c r="F20" s="26">
        <f t="shared" ca="1" si="1"/>
        <v>0.18888888888888888</v>
      </c>
      <c r="G20" s="27">
        <f t="shared" ca="1" si="2"/>
        <v>8.8888888888888892E-2</v>
      </c>
      <c r="H20" s="28">
        <f t="shared" ca="1" si="3"/>
        <v>2.9629629629629631E-2</v>
      </c>
      <c r="I20" s="26">
        <f t="shared" ca="1" si="4"/>
        <v>0.47058823529411764</v>
      </c>
      <c r="J20" s="28">
        <f t="shared" ca="1" si="5"/>
        <v>0.15686274509803921</v>
      </c>
      <c r="K20" s="29">
        <f t="shared" ca="1" si="6"/>
        <v>0.33333333333333331</v>
      </c>
      <c r="L20" s="67"/>
      <c r="M20" s="26" cm="1">
        <f t="array" aca="1" ref="M20" ca="1">IFERROR(INDIRECT("R"&amp;ROW()&amp;$AN$21,0)/INDIRECT("R"&amp;ROW()&amp;$AO$21,0),"")</f>
        <v>0.35802469135802467</v>
      </c>
      <c r="N20" s="27" t="str" cm="1">
        <f t="array" aca="1" ref="N20" ca="1">IFERROR(INDIRECT("R"&amp;ROW()&amp;$AN$22,0)/INDIRECT("R"&amp;ROW()&amp;$AO$22,0),"")</f>
        <v/>
      </c>
      <c r="O20" s="27" cm="1">
        <f t="array" aca="1" ref="O20" ca="1">IFERROR(INDIRECT("R"&amp;ROW()&amp;$AN$23,0)/INDIRECT("R"&amp;ROW()&amp;$AO$23,0),"")</f>
        <v>0.23157894736842105</v>
      </c>
      <c r="P20" s="72" cm="1">
        <f t="array" aca="1" ref="P20" ca="1">IFERROR(INDIRECT("R"&amp;ROW()&amp;$AN$24,0)/INDIRECT("R"&amp;ROW()&amp;$AO$24,0),"")</f>
        <v>0</v>
      </c>
      <c r="R20" s="30">
        <v>81</v>
      </c>
      <c r="S20" s="31">
        <v>29</v>
      </c>
      <c r="T20" s="31">
        <v>16</v>
      </c>
      <c r="U20" s="32">
        <v>2</v>
      </c>
      <c r="V20" s="30" t="s">
        <v>136</v>
      </c>
      <c r="W20" s="31" t="s">
        <v>136</v>
      </c>
      <c r="X20" s="31" t="s">
        <v>136</v>
      </c>
      <c r="Y20" s="32" t="s">
        <v>136</v>
      </c>
      <c r="Z20" s="30">
        <v>95</v>
      </c>
      <c r="AA20" s="31">
        <v>22</v>
      </c>
      <c r="AB20" s="31">
        <v>8</v>
      </c>
      <c r="AC20" s="32">
        <v>6</v>
      </c>
      <c r="AD20" s="30">
        <v>94</v>
      </c>
      <c r="AE20" s="31">
        <v>0</v>
      </c>
      <c r="AF20" s="31">
        <v>0</v>
      </c>
      <c r="AG20" s="32">
        <v>0</v>
      </c>
      <c r="AH20" s="30">
        <v>270</v>
      </c>
      <c r="AI20" s="31">
        <v>51</v>
      </c>
      <c r="AJ20" s="31">
        <v>24</v>
      </c>
      <c r="AK20" s="32">
        <v>8</v>
      </c>
      <c r="AM20" s="2" t="s">
        <v>144</v>
      </c>
      <c r="AN20" s="2">
        <v>21</v>
      </c>
      <c r="AO20" s="2">
        <v>20</v>
      </c>
    </row>
    <row r="21" spans="1:41">
      <c r="A21" s="22" t="s">
        <v>68</v>
      </c>
      <c r="B21" s="23" cm="1">
        <f t="array" aca="1" ref="B21" ca="1">INDIRECT("R"&amp;ROW()&amp;"C"&amp;MATCH($A$3,$AM$8:$AM$12,0)*4+14,0)</f>
        <v>100</v>
      </c>
      <c r="C21" s="24" cm="1">
        <f t="array" aca="1" ref="C21" ca="1">INDIRECT("R"&amp;ROW()&amp;"C"&amp;MATCH($A$3,$AM$8:$AM$12,0)*4+15,0)</f>
        <v>0</v>
      </c>
      <c r="D21" s="24" cm="1">
        <f t="array" aca="1" ref="D21" ca="1">INDIRECT("R"&amp;ROW()&amp;"C"&amp;MATCH($A$3,$AM$8:$AM$12,0)*4+16,0)</f>
        <v>0</v>
      </c>
      <c r="E21" s="25" cm="1">
        <f t="array" aca="1" ref="E21" ca="1">INDIRECT("R"&amp;ROW()&amp;"C"&amp;MATCH($A$3,$AM$8:$AM$12,0)*4+17,0)</f>
        <v>0</v>
      </c>
      <c r="F21" s="26">
        <f t="shared" ca="1" si="1"/>
        <v>0</v>
      </c>
      <c r="G21" s="27">
        <f t="shared" ca="1" si="2"/>
        <v>0</v>
      </c>
      <c r="H21" s="28">
        <f t="shared" ca="1" si="3"/>
        <v>0</v>
      </c>
      <c r="I21" s="26" t="str">
        <f t="shared" ca="1" si="4"/>
        <v/>
      </c>
      <c r="J21" s="28" t="str">
        <f t="shared" ca="1" si="5"/>
        <v/>
      </c>
      <c r="K21" s="29" t="str">
        <f t="shared" ca="1" si="6"/>
        <v/>
      </c>
      <c r="L21" s="67"/>
      <c r="M21" s="26" t="str" cm="1">
        <f t="array" aca="1" ref="M21" ca="1">IFERROR(INDIRECT("R"&amp;ROW()&amp;$AN$21,0)/INDIRECT("R"&amp;ROW()&amp;$AO$21,0),"")</f>
        <v/>
      </c>
      <c r="N21" s="27" t="str" cm="1">
        <f t="array" aca="1" ref="N21" ca="1">IFERROR(INDIRECT("R"&amp;ROW()&amp;$AN$22,0)/INDIRECT("R"&amp;ROW()&amp;$AO$22,0),"")</f>
        <v/>
      </c>
      <c r="O21" s="27" cm="1">
        <f t="array" aca="1" ref="O21" ca="1">IFERROR(INDIRECT("R"&amp;ROW()&amp;$AN$23,0)/INDIRECT("R"&amp;ROW()&amp;$AO$23,0),"")</f>
        <v>0</v>
      </c>
      <c r="P21" s="72" cm="1">
        <f t="array" aca="1" ref="P21" ca="1">IFERROR(INDIRECT("R"&amp;ROW()&amp;$AN$24,0)/INDIRECT("R"&amp;ROW()&amp;$AO$24,0),"")</f>
        <v>0</v>
      </c>
      <c r="R21" s="30" t="s">
        <v>136</v>
      </c>
      <c r="S21" s="31" t="s">
        <v>136</v>
      </c>
      <c r="T21" s="31" t="s">
        <v>136</v>
      </c>
      <c r="U21" s="32" t="s">
        <v>136</v>
      </c>
      <c r="V21" s="30" t="s">
        <v>136</v>
      </c>
      <c r="W21" s="31" t="s">
        <v>136</v>
      </c>
      <c r="X21" s="31" t="s">
        <v>136</v>
      </c>
      <c r="Y21" s="32" t="s">
        <v>136</v>
      </c>
      <c r="Z21" s="30">
        <v>48</v>
      </c>
      <c r="AA21" s="31">
        <v>0</v>
      </c>
      <c r="AB21" s="31">
        <v>0</v>
      </c>
      <c r="AC21" s="32">
        <v>0</v>
      </c>
      <c r="AD21" s="30">
        <v>52</v>
      </c>
      <c r="AE21" s="31">
        <v>0</v>
      </c>
      <c r="AF21" s="31">
        <v>0</v>
      </c>
      <c r="AG21" s="32">
        <v>0</v>
      </c>
      <c r="AH21" s="30">
        <v>100</v>
      </c>
      <c r="AI21" s="31">
        <v>0</v>
      </c>
      <c r="AJ21" s="31">
        <v>0</v>
      </c>
      <c r="AK21" s="32">
        <v>0</v>
      </c>
      <c r="AN21" s="70" t="str" cm="1">
        <f t="array" aca="1" ref="AN21" ca="1">"C"&amp;INDIRECT("R"&amp;MATCH($M$3,$AM$15:$AM$20,0)+14&amp;"C40",0)</f>
        <v>C19</v>
      </c>
      <c r="AO21" s="70" t="str" cm="1">
        <f t="array" aca="1" ref="AO21" ca="1">"C"&amp;INDIRECT("R"&amp;MATCH($M$3,$AM$15:$AM$20,0)+14&amp;"C41",0)</f>
        <v>C18</v>
      </c>
    </row>
    <row r="22" spans="1:41">
      <c r="A22" s="22" t="s">
        <v>69</v>
      </c>
      <c r="B22" s="23" cm="1">
        <f t="array" aca="1" ref="B22" ca="1">INDIRECT("R"&amp;ROW()&amp;"C"&amp;MATCH($A$3,$AM$8:$AM$12,0)*4+14,0)</f>
        <v>54</v>
      </c>
      <c r="C22" s="24" cm="1">
        <f t="array" aca="1" ref="C22" ca="1">INDIRECT("R"&amp;ROW()&amp;"C"&amp;MATCH($A$3,$AM$8:$AM$12,0)*4+15,0)</f>
        <v>49</v>
      </c>
      <c r="D22" s="24" cm="1">
        <f t="array" aca="1" ref="D22" ca="1">INDIRECT("R"&amp;ROW()&amp;"C"&amp;MATCH($A$3,$AM$8:$AM$12,0)*4+16,0)</f>
        <v>11</v>
      </c>
      <c r="E22" s="25" cm="1">
        <f t="array" aca="1" ref="E22" ca="1">INDIRECT("R"&amp;ROW()&amp;"C"&amp;MATCH($A$3,$AM$8:$AM$12,0)*4+17,0)</f>
        <v>4</v>
      </c>
      <c r="F22" s="26">
        <f t="shared" ref="F22:F76" ca="1" si="7">IFERROR(C22/$B22,"")</f>
        <v>0.90740740740740744</v>
      </c>
      <c r="G22" s="27">
        <f t="shared" ref="G22:G76" ca="1" si="8">IFERROR(D22/$B22,"")</f>
        <v>0.20370370370370369</v>
      </c>
      <c r="H22" s="28">
        <f t="shared" ref="H22:H76" ca="1" si="9">IFERROR(E22/$B22,"")</f>
        <v>7.407407407407407E-2</v>
      </c>
      <c r="I22" s="26">
        <f t="shared" ca="1" si="4"/>
        <v>0.22448979591836735</v>
      </c>
      <c r="J22" s="28">
        <f t="shared" ca="1" si="5"/>
        <v>8.1632653061224483E-2</v>
      </c>
      <c r="K22" s="29">
        <f t="shared" ca="1" si="6"/>
        <v>0.36363636363636365</v>
      </c>
      <c r="L22" s="67"/>
      <c r="M22" s="26" t="str" cm="1">
        <f t="array" aca="1" ref="M22" ca="1">IFERROR(INDIRECT("R"&amp;ROW()&amp;$AN$21,0)/INDIRECT("R"&amp;ROW()&amp;$AO$21,0),"")</f>
        <v/>
      </c>
      <c r="N22" s="27" t="str" cm="1">
        <f t="array" aca="1" ref="N22" ca="1">IFERROR(INDIRECT("R"&amp;ROW()&amp;$AN$22,0)/INDIRECT("R"&amp;ROW()&amp;$AO$22,0),"")</f>
        <v/>
      </c>
      <c r="O22" s="27" t="str" cm="1">
        <f t="array" aca="1" ref="O22" ca="1">IFERROR(INDIRECT("R"&amp;ROW()&amp;$AN$23,0)/INDIRECT("R"&amp;ROW()&amp;$AO$23,0),"")</f>
        <v/>
      </c>
      <c r="P22" s="72" cm="1">
        <f t="array" aca="1" ref="P22" ca="1">IFERROR(INDIRECT("R"&amp;ROW()&amp;$AN$24,0)/INDIRECT("R"&amp;ROW()&amp;$AO$24,0),"")</f>
        <v>0.90740740740740744</v>
      </c>
      <c r="R22" s="30" t="s">
        <v>136</v>
      </c>
      <c r="S22" s="31" t="s">
        <v>136</v>
      </c>
      <c r="T22" s="31" t="s">
        <v>136</v>
      </c>
      <c r="U22" s="32" t="s">
        <v>136</v>
      </c>
      <c r="V22" s="30" t="s">
        <v>136</v>
      </c>
      <c r="W22" s="31" t="s">
        <v>136</v>
      </c>
      <c r="X22" s="31" t="s">
        <v>136</v>
      </c>
      <c r="Y22" s="32" t="s">
        <v>136</v>
      </c>
      <c r="Z22" s="30" t="s">
        <v>136</v>
      </c>
      <c r="AA22" s="31" t="s">
        <v>136</v>
      </c>
      <c r="AB22" s="31" t="s">
        <v>136</v>
      </c>
      <c r="AC22" s="32" t="s">
        <v>136</v>
      </c>
      <c r="AD22" s="30">
        <v>54</v>
      </c>
      <c r="AE22" s="31">
        <v>49</v>
      </c>
      <c r="AF22" s="31">
        <v>11</v>
      </c>
      <c r="AG22" s="32">
        <v>4</v>
      </c>
      <c r="AH22" s="30">
        <v>54</v>
      </c>
      <c r="AI22" s="31">
        <v>49</v>
      </c>
      <c r="AJ22" s="31">
        <v>11</v>
      </c>
      <c r="AK22" s="32">
        <v>4</v>
      </c>
      <c r="AN22" s="70" t="str" cm="1">
        <f t="array" aca="1" ref="AN22" ca="1">"C"&amp;INDIRECT("R"&amp;MATCH($M$3,$AM$15:$AM$20,0)+14&amp;"C40",0)+4</f>
        <v>C23</v>
      </c>
      <c r="AO22" s="70" t="str" cm="1">
        <f t="array" aca="1" ref="AO22" ca="1">"C"&amp;INDIRECT("R"&amp;MATCH($M$3,$AM$15:$AM$20,0)+14&amp;"C41",0)+4</f>
        <v>C22</v>
      </c>
    </row>
    <row r="23" spans="1:41">
      <c r="A23" s="22" t="s">
        <v>70</v>
      </c>
      <c r="B23" s="23" cm="1">
        <f t="array" aca="1" ref="B23" ca="1">INDIRECT("R"&amp;ROW()&amp;"C"&amp;MATCH($A$3,$AM$8:$AM$12,0)*4+14,0)</f>
        <v>174</v>
      </c>
      <c r="C23" s="24" cm="1">
        <f t="array" aca="1" ref="C23" ca="1">INDIRECT("R"&amp;ROW()&amp;"C"&amp;MATCH($A$3,$AM$8:$AM$12,0)*4+15,0)</f>
        <v>85</v>
      </c>
      <c r="D23" s="24" cm="1">
        <f t="array" aca="1" ref="D23" ca="1">INDIRECT("R"&amp;ROW()&amp;"C"&amp;MATCH($A$3,$AM$8:$AM$12,0)*4+16,0)</f>
        <v>9</v>
      </c>
      <c r="E23" s="25" cm="1">
        <f t="array" aca="1" ref="E23" ca="1">INDIRECT("R"&amp;ROW()&amp;"C"&amp;MATCH($A$3,$AM$8:$AM$12,0)*4+17,0)</f>
        <v>2</v>
      </c>
      <c r="F23" s="26">
        <f t="shared" ca="1" si="7"/>
        <v>0.4885057471264368</v>
      </c>
      <c r="G23" s="27">
        <f t="shared" ca="1" si="8"/>
        <v>5.1724137931034482E-2</v>
      </c>
      <c r="H23" s="28">
        <f t="shared" ca="1" si="9"/>
        <v>1.1494252873563218E-2</v>
      </c>
      <c r="I23" s="26">
        <f t="shared" ca="1" si="4"/>
        <v>0.10588235294117647</v>
      </c>
      <c r="J23" s="28">
        <f t="shared" ca="1" si="5"/>
        <v>2.3529411764705882E-2</v>
      </c>
      <c r="K23" s="29">
        <f t="shared" ca="1" si="6"/>
        <v>0.22222222222222221</v>
      </c>
      <c r="L23" s="67"/>
      <c r="M23" s="26" t="str" cm="1">
        <f t="array" aca="1" ref="M23" ca="1">IFERROR(INDIRECT("R"&amp;ROW()&amp;$AN$21,0)/INDIRECT("R"&amp;ROW()&amp;$AO$21,0),"")</f>
        <v/>
      </c>
      <c r="N23" s="27" t="str" cm="1">
        <f t="array" aca="1" ref="N23" ca="1">IFERROR(INDIRECT("R"&amp;ROW()&amp;$AN$22,0)/INDIRECT("R"&amp;ROW()&amp;$AO$22,0),"")</f>
        <v/>
      </c>
      <c r="O23" s="27" cm="1">
        <f t="array" aca="1" ref="O23" ca="1">IFERROR(INDIRECT("R"&amp;ROW()&amp;$AN$23,0)/INDIRECT("R"&amp;ROW()&amp;$AO$23,0),"")</f>
        <v>0</v>
      </c>
      <c r="P23" s="72" cm="1">
        <f t="array" aca="1" ref="P23" ca="1">IFERROR(INDIRECT("R"&amp;ROW()&amp;$AN$24,0)/INDIRECT("R"&amp;ROW()&amp;$AO$24,0),"")</f>
        <v>0.92391304347826086</v>
      </c>
      <c r="R23" s="30" t="s">
        <v>136</v>
      </c>
      <c r="S23" s="31" t="s">
        <v>136</v>
      </c>
      <c r="T23" s="31" t="s">
        <v>136</v>
      </c>
      <c r="U23" s="32" t="s">
        <v>136</v>
      </c>
      <c r="V23" s="30" t="s">
        <v>136</v>
      </c>
      <c r="W23" s="31" t="s">
        <v>136</v>
      </c>
      <c r="X23" s="31" t="s">
        <v>136</v>
      </c>
      <c r="Y23" s="32" t="s">
        <v>136</v>
      </c>
      <c r="Z23" s="30">
        <v>82</v>
      </c>
      <c r="AA23" s="31">
        <v>0</v>
      </c>
      <c r="AB23" s="31">
        <v>0</v>
      </c>
      <c r="AC23" s="32">
        <v>0</v>
      </c>
      <c r="AD23" s="30">
        <v>92</v>
      </c>
      <c r="AE23" s="31">
        <v>85</v>
      </c>
      <c r="AF23" s="31">
        <v>9</v>
      </c>
      <c r="AG23" s="32">
        <v>2</v>
      </c>
      <c r="AH23" s="30">
        <v>174</v>
      </c>
      <c r="AI23" s="31">
        <v>85</v>
      </c>
      <c r="AJ23" s="31">
        <v>9</v>
      </c>
      <c r="AK23" s="32">
        <v>2</v>
      </c>
      <c r="AN23" s="70" t="str" cm="1">
        <f t="array" aca="1" ref="AN23" ca="1">"C"&amp;INDIRECT("R"&amp;MATCH($M$3,$AM$15:$AM$20,0)+14&amp;"C40",0)+8</f>
        <v>C27</v>
      </c>
      <c r="AO23" s="70" t="str" cm="1">
        <f t="array" aca="1" ref="AO23" ca="1">"C"&amp;INDIRECT("R"&amp;MATCH($M$3,$AM$15:$AM$20,0)+14&amp;"C41",0)+8</f>
        <v>C26</v>
      </c>
    </row>
    <row r="24" spans="1:41">
      <c r="A24" s="22" t="s">
        <v>71</v>
      </c>
      <c r="B24" s="23" cm="1">
        <f t="array" aca="1" ref="B24" ca="1">INDIRECT("R"&amp;ROW()&amp;"C"&amp;MATCH($A$3,$AM$8:$AM$12,0)*4+14,0)</f>
        <v>18</v>
      </c>
      <c r="C24" s="24" cm="1">
        <f t="array" aca="1" ref="C24" ca="1">INDIRECT("R"&amp;ROW()&amp;"C"&amp;MATCH($A$3,$AM$8:$AM$12,0)*4+15,0)</f>
        <v>0</v>
      </c>
      <c r="D24" s="24" cm="1">
        <f t="array" aca="1" ref="D24" ca="1">INDIRECT("R"&amp;ROW()&amp;"C"&amp;MATCH($A$3,$AM$8:$AM$12,0)*4+16,0)</f>
        <v>0</v>
      </c>
      <c r="E24" s="25" cm="1">
        <f t="array" aca="1" ref="E24" ca="1">INDIRECT("R"&amp;ROW()&amp;"C"&amp;MATCH($A$3,$AM$8:$AM$12,0)*4+17,0)</f>
        <v>0</v>
      </c>
      <c r="F24" s="26">
        <f t="shared" ca="1" si="7"/>
        <v>0</v>
      </c>
      <c r="G24" s="27">
        <f t="shared" ca="1" si="8"/>
        <v>0</v>
      </c>
      <c r="H24" s="28">
        <f t="shared" ca="1" si="9"/>
        <v>0</v>
      </c>
      <c r="I24" s="26" t="str">
        <f t="shared" ca="1" si="4"/>
        <v/>
      </c>
      <c r="J24" s="28" t="str">
        <f t="shared" ca="1" si="5"/>
        <v/>
      </c>
      <c r="K24" s="29" t="str">
        <f t="shared" ca="1" si="6"/>
        <v/>
      </c>
      <c r="L24" s="67"/>
      <c r="M24" s="26" t="str" cm="1">
        <f t="array" aca="1" ref="M24" ca="1">IFERROR(INDIRECT("R"&amp;ROW()&amp;$AN$21,0)/INDIRECT("R"&amp;ROW()&amp;$AO$21,0),"")</f>
        <v/>
      </c>
      <c r="N24" s="27" t="str" cm="1">
        <f t="array" aca="1" ref="N24" ca="1">IFERROR(INDIRECT("R"&amp;ROW()&amp;$AN$22,0)/INDIRECT("R"&amp;ROW()&amp;$AO$22,0),"")</f>
        <v/>
      </c>
      <c r="O24" s="27" cm="1">
        <f t="array" aca="1" ref="O24" ca="1">IFERROR(INDIRECT("R"&amp;ROW()&amp;$AN$23,0)/INDIRECT("R"&amp;ROW()&amp;$AO$23,0),"")</f>
        <v>0</v>
      </c>
      <c r="P24" s="72" cm="1">
        <f t="array" aca="1" ref="P24" ca="1">IFERROR(INDIRECT("R"&amp;ROW()&amp;$AN$24,0)/INDIRECT("R"&amp;ROW()&amp;$AO$24,0),"")</f>
        <v>0</v>
      </c>
      <c r="R24" s="30" t="s">
        <v>136</v>
      </c>
      <c r="S24" s="31" t="s">
        <v>136</v>
      </c>
      <c r="T24" s="31" t="s">
        <v>136</v>
      </c>
      <c r="U24" s="32" t="s">
        <v>136</v>
      </c>
      <c r="V24" s="30" t="s">
        <v>136</v>
      </c>
      <c r="W24" s="31" t="s">
        <v>136</v>
      </c>
      <c r="X24" s="31" t="s">
        <v>136</v>
      </c>
      <c r="Y24" s="32" t="s">
        <v>136</v>
      </c>
      <c r="Z24" s="30">
        <v>10</v>
      </c>
      <c r="AA24" s="31">
        <v>0</v>
      </c>
      <c r="AB24" s="31">
        <v>0</v>
      </c>
      <c r="AC24" s="32">
        <v>0</v>
      </c>
      <c r="AD24" s="30">
        <v>8</v>
      </c>
      <c r="AE24" s="31">
        <v>0</v>
      </c>
      <c r="AF24" s="31">
        <v>0</v>
      </c>
      <c r="AG24" s="32">
        <v>0</v>
      </c>
      <c r="AH24" s="30">
        <v>18</v>
      </c>
      <c r="AI24" s="31">
        <v>0</v>
      </c>
      <c r="AJ24" s="31">
        <v>0</v>
      </c>
      <c r="AK24" s="32">
        <v>0</v>
      </c>
      <c r="AN24" s="70" t="str" cm="1">
        <f t="array" aca="1" ref="AN24" ca="1">"C"&amp;INDIRECT("R"&amp;MATCH($M$3,$AM$15:$AM$20,0)+14&amp;"C40",0)+12</f>
        <v>C31</v>
      </c>
      <c r="AO24" s="70" t="str" cm="1">
        <f t="array" aca="1" ref="AO24" ca="1">"C"&amp;INDIRECT("R"&amp;MATCH($M$3,$AM$15:$AM$20,0)+14&amp;"C41",0)+12</f>
        <v>C30</v>
      </c>
    </row>
    <row r="25" spans="1:41">
      <c r="A25" s="22" t="s">
        <v>72</v>
      </c>
      <c r="B25" s="23" cm="1">
        <f t="array" aca="1" ref="B25" ca="1">INDIRECT("R"&amp;ROW()&amp;"C"&amp;MATCH($A$3,$AM$8:$AM$12,0)*4+14,0)</f>
        <v>107</v>
      </c>
      <c r="C25" s="24" cm="1">
        <f t="array" aca="1" ref="C25" ca="1">INDIRECT("R"&amp;ROW()&amp;"C"&amp;MATCH($A$3,$AM$8:$AM$12,0)*4+15,0)</f>
        <v>103</v>
      </c>
      <c r="D25" s="24" cm="1">
        <f t="array" aca="1" ref="D25" ca="1">INDIRECT("R"&amp;ROW()&amp;"C"&amp;MATCH($A$3,$AM$8:$AM$12,0)*4+16,0)</f>
        <v>78</v>
      </c>
      <c r="E25" s="25" cm="1">
        <f t="array" aca="1" ref="E25" ca="1">INDIRECT("R"&amp;ROW()&amp;"C"&amp;MATCH($A$3,$AM$8:$AM$12,0)*4+17,0)</f>
        <v>6</v>
      </c>
      <c r="F25" s="26">
        <f t="shared" ca="1" si="7"/>
        <v>0.96261682242990654</v>
      </c>
      <c r="G25" s="27">
        <f t="shared" ca="1" si="8"/>
        <v>0.7289719626168224</v>
      </c>
      <c r="H25" s="28">
        <f t="shared" ca="1" si="9"/>
        <v>5.6074766355140186E-2</v>
      </c>
      <c r="I25" s="26">
        <f t="shared" ca="1" si="4"/>
        <v>0.75728155339805825</v>
      </c>
      <c r="J25" s="28">
        <f t="shared" ca="1" si="5"/>
        <v>5.8252427184466021E-2</v>
      </c>
      <c r="K25" s="29">
        <f t="shared" ca="1" si="6"/>
        <v>7.6923076923076927E-2</v>
      </c>
      <c r="L25" s="67"/>
      <c r="M25" s="26" cm="1">
        <f t="array" aca="1" ref="M25" ca="1">IFERROR(INDIRECT("R"&amp;ROW()&amp;$AN$21,0)/INDIRECT("R"&amp;ROW()&amp;$AO$21,0),"")</f>
        <v>1</v>
      </c>
      <c r="N25" s="27" cm="1">
        <f t="array" aca="1" ref="N25" ca="1">IFERROR(INDIRECT("R"&amp;ROW()&amp;$AN$22,0)/INDIRECT("R"&amp;ROW()&amp;$AO$22,0),"")</f>
        <v>1</v>
      </c>
      <c r="O25" s="27" cm="1">
        <f t="array" aca="1" ref="O25" ca="1">IFERROR(INDIRECT("R"&amp;ROW()&amp;$AN$23,0)/INDIRECT("R"&amp;ROW()&amp;$AO$23,0),"")</f>
        <v>0.83333333333333337</v>
      </c>
      <c r="P25" s="72" cm="1">
        <f t="array" aca="1" ref="P25" ca="1">IFERROR(INDIRECT("R"&amp;ROW()&amp;$AN$24,0)/INDIRECT("R"&amp;ROW()&amp;$AO$24,0),"")</f>
        <v>0.90476190476190477</v>
      </c>
      <c r="R25" s="30">
        <v>42</v>
      </c>
      <c r="S25" s="31">
        <v>42</v>
      </c>
      <c r="T25" s="31">
        <v>40</v>
      </c>
      <c r="U25" s="32">
        <v>0</v>
      </c>
      <c r="V25" s="30">
        <v>32</v>
      </c>
      <c r="W25" s="31">
        <v>32</v>
      </c>
      <c r="X25" s="31">
        <v>29</v>
      </c>
      <c r="Y25" s="32">
        <v>4</v>
      </c>
      <c r="Z25" s="30">
        <v>12</v>
      </c>
      <c r="AA25" s="31">
        <v>10</v>
      </c>
      <c r="AB25" s="31">
        <v>7</v>
      </c>
      <c r="AC25" s="32">
        <v>2</v>
      </c>
      <c r="AD25" s="30">
        <v>21</v>
      </c>
      <c r="AE25" s="31">
        <v>19</v>
      </c>
      <c r="AF25" s="31">
        <v>2</v>
      </c>
      <c r="AG25" s="32">
        <v>0</v>
      </c>
      <c r="AH25" s="30">
        <v>107</v>
      </c>
      <c r="AI25" s="31">
        <v>103</v>
      </c>
      <c r="AJ25" s="31">
        <v>78</v>
      </c>
      <c r="AK25" s="32">
        <v>6</v>
      </c>
    </row>
    <row r="26" spans="1:41">
      <c r="A26" s="22" t="s">
        <v>73</v>
      </c>
      <c r="B26" s="23" cm="1">
        <f t="array" aca="1" ref="B26" ca="1">INDIRECT("R"&amp;ROW()&amp;"C"&amp;MATCH($A$3,$AM$8:$AM$12,0)*4+14,0)</f>
        <v>270</v>
      </c>
      <c r="C26" s="24" cm="1">
        <f t="array" aca="1" ref="C26" ca="1">INDIRECT("R"&amp;ROW()&amp;"C"&amp;MATCH($A$3,$AM$8:$AM$12,0)*4+15,0)</f>
        <v>49</v>
      </c>
      <c r="D26" s="24" cm="1">
        <f t="array" aca="1" ref="D26" ca="1">INDIRECT("R"&amp;ROW()&amp;"C"&amp;MATCH($A$3,$AM$8:$AM$12,0)*4+16,0)</f>
        <v>49</v>
      </c>
      <c r="E26" s="25" cm="1">
        <f t="array" aca="1" ref="E26" ca="1">INDIRECT("R"&amp;ROW()&amp;"C"&amp;MATCH($A$3,$AM$8:$AM$12,0)*4+17,0)</f>
        <v>0</v>
      </c>
      <c r="F26" s="26">
        <f t="shared" ca="1" si="7"/>
        <v>0.18148148148148149</v>
      </c>
      <c r="G26" s="27">
        <f t="shared" ca="1" si="8"/>
        <v>0.18148148148148149</v>
      </c>
      <c r="H26" s="28">
        <f t="shared" ca="1" si="9"/>
        <v>0</v>
      </c>
      <c r="I26" s="26">
        <f t="shared" ca="1" si="4"/>
        <v>1</v>
      </c>
      <c r="J26" s="28">
        <f t="shared" ca="1" si="5"/>
        <v>0</v>
      </c>
      <c r="K26" s="29">
        <f t="shared" ca="1" si="6"/>
        <v>0</v>
      </c>
      <c r="L26" s="67"/>
      <c r="M26" s="26" t="str" cm="1">
        <f t="array" aca="1" ref="M26" ca="1">IFERROR(INDIRECT("R"&amp;ROW()&amp;$AN$21,0)/INDIRECT("R"&amp;ROW()&amp;$AO$21,0),"")</f>
        <v/>
      </c>
      <c r="N26" s="27" cm="1">
        <f t="array" aca="1" ref="N26" ca="1">IFERROR(INDIRECT("R"&amp;ROW()&amp;$AN$22,0)/INDIRECT("R"&amp;ROW()&amp;$AO$22,0),"")</f>
        <v>0</v>
      </c>
      <c r="O26" s="27" cm="1">
        <f t="array" aca="1" ref="O26" ca="1">IFERROR(INDIRECT("R"&amp;ROW()&amp;$AN$23,0)/INDIRECT("R"&amp;ROW()&amp;$AO$23,0),"")</f>
        <v>0</v>
      </c>
      <c r="P26" s="72" cm="1">
        <f t="array" aca="1" ref="P26" ca="1">IFERROR(INDIRECT("R"&amp;ROW()&amp;$AN$24,0)/INDIRECT("R"&amp;ROW()&amp;$AO$24,0),"")</f>
        <v>0.61250000000000004</v>
      </c>
      <c r="R26" s="30" t="s">
        <v>136</v>
      </c>
      <c r="S26" s="31" t="s">
        <v>136</v>
      </c>
      <c r="T26" s="31" t="s">
        <v>136</v>
      </c>
      <c r="U26" s="32" t="s">
        <v>136</v>
      </c>
      <c r="V26" s="30">
        <v>114</v>
      </c>
      <c r="W26" s="31">
        <v>0</v>
      </c>
      <c r="X26" s="31">
        <v>0</v>
      </c>
      <c r="Y26" s="32">
        <v>0</v>
      </c>
      <c r="Z26" s="30">
        <v>76</v>
      </c>
      <c r="AA26" s="31">
        <v>0</v>
      </c>
      <c r="AB26" s="31">
        <v>0</v>
      </c>
      <c r="AC26" s="32">
        <v>0</v>
      </c>
      <c r="AD26" s="30">
        <v>80</v>
      </c>
      <c r="AE26" s="31">
        <v>49</v>
      </c>
      <c r="AF26" s="31">
        <v>49</v>
      </c>
      <c r="AG26" s="32">
        <v>0</v>
      </c>
      <c r="AH26" s="30">
        <v>270</v>
      </c>
      <c r="AI26" s="31">
        <v>49</v>
      </c>
      <c r="AJ26" s="31">
        <v>49</v>
      </c>
      <c r="AK26" s="32">
        <v>0</v>
      </c>
    </row>
    <row r="27" spans="1:41">
      <c r="A27" s="22" t="s">
        <v>74</v>
      </c>
      <c r="B27" s="23" cm="1">
        <f t="array" aca="1" ref="B27" ca="1">INDIRECT("R"&amp;ROW()&amp;"C"&amp;MATCH($A$3,$AM$8:$AM$12,0)*4+14,0)</f>
        <v>1694</v>
      </c>
      <c r="C27" s="24" cm="1">
        <f t="array" aca="1" ref="C27" ca="1">INDIRECT("R"&amp;ROW()&amp;"C"&amp;MATCH($A$3,$AM$8:$AM$12,0)*4+15,0)</f>
        <v>1543</v>
      </c>
      <c r="D27" s="24" cm="1">
        <f t="array" aca="1" ref="D27" ca="1">INDIRECT("R"&amp;ROW()&amp;"C"&amp;MATCH($A$3,$AM$8:$AM$12,0)*4+16,0)</f>
        <v>343</v>
      </c>
      <c r="E27" s="25" cm="1">
        <f t="array" aca="1" ref="E27" ca="1">INDIRECT("R"&amp;ROW()&amp;"C"&amp;MATCH($A$3,$AM$8:$AM$12,0)*4+17,0)</f>
        <v>65</v>
      </c>
      <c r="F27" s="26">
        <f t="shared" ca="1" si="7"/>
        <v>0.91086186540731995</v>
      </c>
      <c r="G27" s="27">
        <f t="shared" ca="1" si="8"/>
        <v>0.2024793388429752</v>
      </c>
      <c r="H27" s="28">
        <f t="shared" ca="1" si="9"/>
        <v>3.8370720188902009E-2</v>
      </c>
      <c r="I27" s="26">
        <f t="shared" ca="1" si="4"/>
        <v>0.22229423201555412</v>
      </c>
      <c r="J27" s="28">
        <f t="shared" ca="1" si="5"/>
        <v>4.2125729099157488E-2</v>
      </c>
      <c r="K27" s="29">
        <f t="shared" ca="1" si="6"/>
        <v>0.18950437317784258</v>
      </c>
      <c r="L27" s="67"/>
      <c r="M27" s="26" cm="1">
        <f t="array" aca="1" ref="M27" ca="1">IFERROR(INDIRECT("R"&amp;ROW()&amp;$AN$21,0)/INDIRECT("R"&amp;ROW()&amp;$AO$21,0),"")</f>
        <v>0.84848484848484851</v>
      </c>
      <c r="N27" s="27" cm="1">
        <f t="array" aca="1" ref="N27" ca="1">IFERROR(INDIRECT("R"&amp;ROW()&amp;$AN$22,0)/INDIRECT("R"&amp;ROW()&amp;$AO$22,0),"")</f>
        <v>0.91501976284584985</v>
      </c>
      <c r="O27" s="27" cm="1">
        <f t="array" aca="1" ref="O27" ca="1">IFERROR(INDIRECT("R"&amp;ROW()&amp;$AN$23,0)/INDIRECT("R"&amp;ROW()&amp;$AO$23,0),"")</f>
        <v>0.93157894736842106</v>
      </c>
      <c r="P27" s="72" cm="1">
        <f t="array" aca="1" ref="P27" ca="1">IFERROR(INDIRECT("R"&amp;ROW()&amp;$AN$24,0)/INDIRECT("R"&amp;ROW()&amp;$AO$24,0),"")</f>
        <v>0.95514511873350927</v>
      </c>
      <c r="R27" s="30">
        <v>429</v>
      </c>
      <c r="S27" s="31">
        <v>364</v>
      </c>
      <c r="T27" s="31">
        <v>101</v>
      </c>
      <c r="U27" s="32">
        <v>21</v>
      </c>
      <c r="V27" s="30">
        <v>506</v>
      </c>
      <c r="W27" s="31">
        <v>463</v>
      </c>
      <c r="X27" s="31">
        <v>71</v>
      </c>
      <c r="Y27" s="32">
        <v>16</v>
      </c>
      <c r="Z27" s="30">
        <v>380</v>
      </c>
      <c r="AA27" s="31">
        <v>354</v>
      </c>
      <c r="AB27" s="31">
        <v>97</v>
      </c>
      <c r="AC27" s="32">
        <v>5</v>
      </c>
      <c r="AD27" s="30">
        <v>379</v>
      </c>
      <c r="AE27" s="31">
        <v>362</v>
      </c>
      <c r="AF27" s="31">
        <v>74</v>
      </c>
      <c r="AG27" s="32">
        <v>23</v>
      </c>
      <c r="AH27" s="30">
        <v>1694</v>
      </c>
      <c r="AI27" s="31">
        <v>1543</v>
      </c>
      <c r="AJ27" s="31">
        <v>343</v>
      </c>
      <c r="AK27" s="32">
        <v>65</v>
      </c>
    </row>
    <row r="28" spans="1:41">
      <c r="A28" s="22" t="s">
        <v>75</v>
      </c>
      <c r="B28" s="23" cm="1">
        <f t="array" aca="1" ref="B28" ca="1">INDIRECT("R"&amp;ROW()&amp;"C"&amp;MATCH($A$3,$AM$8:$AM$12,0)*4+14,0)</f>
        <v>142</v>
      </c>
      <c r="C28" s="24" cm="1">
        <f t="array" aca="1" ref="C28" ca="1">INDIRECT("R"&amp;ROW()&amp;"C"&amp;MATCH($A$3,$AM$8:$AM$12,0)*4+15,0)</f>
        <v>44</v>
      </c>
      <c r="D28" s="24" cm="1">
        <f t="array" aca="1" ref="D28" ca="1">INDIRECT("R"&amp;ROW()&amp;"C"&amp;MATCH($A$3,$AM$8:$AM$12,0)*4+16,0)</f>
        <v>28</v>
      </c>
      <c r="E28" s="25" cm="1">
        <f t="array" aca="1" ref="E28" ca="1">INDIRECT("R"&amp;ROW()&amp;"C"&amp;MATCH($A$3,$AM$8:$AM$12,0)*4+17,0)</f>
        <v>7</v>
      </c>
      <c r="F28" s="26">
        <f t="shared" ca="1" si="7"/>
        <v>0.30985915492957744</v>
      </c>
      <c r="G28" s="27">
        <f t="shared" ca="1" si="8"/>
        <v>0.19718309859154928</v>
      </c>
      <c r="H28" s="28">
        <f t="shared" ca="1" si="9"/>
        <v>4.9295774647887321E-2</v>
      </c>
      <c r="I28" s="26">
        <f t="shared" ca="1" si="4"/>
        <v>0.63636363636363635</v>
      </c>
      <c r="J28" s="28">
        <f t="shared" ca="1" si="5"/>
        <v>0.15909090909090909</v>
      </c>
      <c r="K28" s="29">
        <f t="shared" ca="1" si="6"/>
        <v>0.25</v>
      </c>
      <c r="L28" s="67"/>
      <c r="M28" s="26" cm="1">
        <f t="array" aca="1" ref="M28" ca="1">IFERROR(INDIRECT("R"&amp;ROW()&amp;$AN$21,0)/INDIRECT("R"&amp;ROW()&amp;$AO$21,0),"")</f>
        <v>0.19117647058823528</v>
      </c>
      <c r="N28" s="27" t="str" cm="1">
        <f t="array" aca="1" ref="N28" ca="1">IFERROR(INDIRECT("R"&amp;ROW()&amp;$AN$22,0)/INDIRECT("R"&amp;ROW()&amp;$AO$22,0),"")</f>
        <v/>
      </c>
      <c r="O28" s="27" t="str" cm="1">
        <f t="array" aca="1" ref="O28" ca="1">IFERROR(INDIRECT("R"&amp;ROW()&amp;$AN$23,0)/INDIRECT("R"&amp;ROW()&amp;$AO$23,0),"")</f>
        <v/>
      </c>
      <c r="P28" s="72" cm="1">
        <f t="array" aca="1" ref="P28" ca="1">IFERROR(INDIRECT("R"&amp;ROW()&amp;$AN$24,0)/INDIRECT("R"&amp;ROW()&amp;$AO$24,0),"")</f>
        <v>0.41891891891891891</v>
      </c>
      <c r="R28" s="30">
        <v>68</v>
      </c>
      <c r="S28" s="31">
        <v>13</v>
      </c>
      <c r="T28" s="31">
        <v>1</v>
      </c>
      <c r="U28" s="32">
        <v>0</v>
      </c>
      <c r="V28" s="30" t="s">
        <v>136</v>
      </c>
      <c r="W28" s="31" t="s">
        <v>136</v>
      </c>
      <c r="X28" s="31" t="s">
        <v>136</v>
      </c>
      <c r="Y28" s="32" t="s">
        <v>136</v>
      </c>
      <c r="Z28" s="30" t="s">
        <v>136</v>
      </c>
      <c r="AA28" s="31" t="s">
        <v>136</v>
      </c>
      <c r="AB28" s="31" t="s">
        <v>136</v>
      </c>
      <c r="AC28" s="32" t="s">
        <v>136</v>
      </c>
      <c r="AD28" s="30">
        <v>74</v>
      </c>
      <c r="AE28" s="31">
        <v>31</v>
      </c>
      <c r="AF28" s="31">
        <v>27</v>
      </c>
      <c r="AG28" s="32">
        <v>7</v>
      </c>
      <c r="AH28" s="30">
        <v>142</v>
      </c>
      <c r="AI28" s="31">
        <v>44</v>
      </c>
      <c r="AJ28" s="31">
        <v>28</v>
      </c>
      <c r="AK28" s="32">
        <v>7</v>
      </c>
    </row>
    <row r="29" spans="1:41">
      <c r="A29" s="22" t="s">
        <v>76</v>
      </c>
      <c r="B29" s="23" cm="1">
        <f t="array" aca="1" ref="B29" ca="1">INDIRECT("R"&amp;ROW()&amp;"C"&amp;MATCH($A$3,$AM$8:$AM$12,0)*4+14,0)</f>
        <v>55</v>
      </c>
      <c r="C29" s="24" cm="1">
        <f t="array" aca="1" ref="C29" ca="1">INDIRECT("R"&amp;ROW()&amp;"C"&amp;MATCH($A$3,$AM$8:$AM$12,0)*4+15,0)</f>
        <v>54</v>
      </c>
      <c r="D29" s="24" cm="1">
        <f t="array" aca="1" ref="D29" ca="1">INDIRECT("R"&amp;ROW()&amp;"C"&amp;MATCH($A$3,$AM$8:$AM$12,0)*4+16,0)</f>
        <v>6</v>
      </c>
      <c r="E29" s="25" cm="1">
        <f t="array" aca="1" ref="E29" ca="1">INDIRECT("R"&amp;ROW()&amp;"C"&amp;MATCH($A$3,$AM$8:$AM$12,0)*4+17,0)</f>
        <v>1</v>
      </c>
      <c r="F29" s="26">
        <f t="shared" ca="1" si="7"/>
        <v>0.98181818181818181</v>
      </c>
      <c r="G29" s="27">
        <f t="shared" ca="1" si="8"/>
        <v>0.10909090909090909</v>
      </c>
      <c r="H29" s="28">
        <f t="shared" ca="1" si="9"/>
        <v>1.8181818181818181E-2</v>
      </c>
      <c r="I29" s="26">
        <f t="shared" ca="1" si="4"/>
        <v>0.1111111111111111</v>
      </c>
      <c r="J29" s="28">
        <f t="shared" ca="1" si="5"/>
        <v>1.8518518518518517E-2</v>
      </c>
      <c r="K29" s="29">
        <f t="shared" ca="1" si="6"/>
        <v>0.16666666666666666</v>
      </c>
      <c r="L29" s="67"/>
      <c r="M29" s="26" cm="1">
        <f t="array" aca="1" ref="M29" ca="1">IFERROR(INDIRECT("R"&amp;ROW()&amp;$AN$21,0)/INDIRECT("R"&amp;ROW()&amp;$AO$21,0),"")</f>
        <v>0.98181818181818181</v>
      </c>
      <c r="N29" s="27" t="str" cm="1">
        <f t="array" aca="1" ref="N29" ca="1">IFERROR(INDIRECT("R"&amp;ROW()&amp;$AN$22,0)/INDIRECT("R"&amp;ROW()&amp;$AO$22,0),"")</f>
        <v/>
      </c>
      <c r="O29" s="27" t="str" cm="1">
        <f t="array" aca="1" ref="O29" ca="1">IFERROR(INDIRECT("R"&amp;ROW()&amp;$AN$23,0)/INDIRECT("R"&amp;ROW()&amp;$AO$23,0),"")</f>
        <v/>
      </c>
      <c r="P29" s="72" t="str" cm="1">
        <f t="array" aca="1" ref="P29" ca="1">IFERROR(INDIRECT("R"&amp;ROW()&amp;$AN$24,0)/INDIRECT("R"&amp;ROW()&amp;$AO$24,0),"")</f>
        <v/>
      </c>
      <c r="R29" s="30">
        <v>55</v>
      </c>
      <c r="S29" s="31">
        <v>54</v>
      </c>
      <c r="T29" s="31">
        <v>6</v>
      </c>
      <c r="U29" s="32">
        <v>1</v>
      </c>
      <c r="V29" s="30" t="s">
        <v>136</v>
      </c>
      <c r="W29" s="31" t="s">
        <v>136</v>
      </c>
      <c r="X29" s="31" t="s">
        <v>136</v>
      </c>
      <c r="Y29" s="32" t="s">
        <v>136</v>
      </c>
      <c r="Z29" s="30" t="s">
        <v>136</v>
      </c>
      <c r="AA29" s="31" t="s">
        <v>136</v>
      </c>
      <c r="AB29" s="31" t="s">
        <v>136</v>
      </c>
      <c r="AC29" s="32" t="s">
        <v>136</v>
      </c>
      <c r="AD29" s="30" t="s">
        <v>136</v>
      </c>
      <c r="AE29" s="31" t="s">
        <v>136</v>
      </c>
      <c r="AF29" s="31" t="s">
        <v>136</v>
      </c>
      <c r="AG29" s="32" t="s">
        <v>136</v>
      </c>
      <c r="AH29" s="30">
        <v>55</v>
      </c>
      <c r="AI29" s="31">
        <v>54</v>
      </c>
      <c r="AJ29" s="31">
        <v>6</v>
      </c>
      <c r="AK29" s="32">
        <v>1</v>
      </c>
    </row>
    <row r="30" spans="1:41">
      <c r="A30" s="22" t="s">
        <v>77</v>
      </c>
      <c r="B30" s="23" cm="1">
        <f t="array" aca="1" ref="B30" ca="1">INDIRECT("R"&amp;ROW()&amp;"C"&amp;MATCH($A$3,$AM$8:$AM$12,0)*4+14,0)</f>
        <v>55</v>
      </c>
      <c r="C30" s="24" cm="1">
        <f t="array" aca="1" ref="C30" ca="1">INDIRECT("R"&amp;ROW()&amp;"C"&amp;MATCH($A$3,$AM$8:$AM$12,0)*4+15,0)</f>
        <v>20</v>
      </c>
      <c r="D30" s="24" cm="1">
        <f t="array" aca="1" ref="D30" ca="1">INDIRECT("R"&amp;ROW()&amp;"C"&amp;MATCH($A$3,$AM$8:$AM$12,0)*4+16,0)</f>
        <v>20</v>
      </c>
      <c r="E30" s="25" cm="1">
        <f t="array" aca="1" ref="E30" ca="1">INDIRECT("R"&amp;ROW()&amp;"C"&amp;MATCH($A$3,$AM$8:$AM$12,0)*4+17,0)</f>
        <v>0</v>
      </c>
      <c r="F30" s="26">
        <f t="shared" ca="1" si="7"/>
        <v>0.36363636363636365</v>
      </c>
      <c r="G30" s="27">
        <f t="shared" ca="1" si="8"/>
        <v>0.36363636363636365</v>
      </c>
      <c r="H30" s="28">
        <f t="shared" ca="1" si="9"/>
        <v>0</v>
      </c>
      <c r="I30" s="26">
        <f t="shared" ca="1" si="4"/>
        <v>1</v>
      </c>
      <c r="J30" s="28">
        <f t="shared" ca="1" si="5"/>
        <v>0</v>
      </c>
      <c r="K30" s="29">
        <f t="shared" ca="1" si="6"/>
        <v>0</v>
      </c>
      <c r="L30" s="67"/>
      <c r="M30" s="26" t="str" cm="1">
        <f t="array" aca="1" ref="M30" ca="1">IFERROR(INDIRECT("R"&amp;ROW()&amp;$AN$21,0)/INDIRECT("R"&amp;ROW()&amp;$AO$21,0),"")</f>
        <v/>
      </c>
      <c r="N30" s="27" cm="1">
        <f t="array" aca="1" ref="N30" ca="1">IFERROR(INDIRECT("R"&amp;ROW()&amp;$AN$22,0)/INDIRECT("R"&amp;ROW()&amp;$AO$22,0),"")</f>
        <v>0.61290322580645162</v>
      </c>
      <c r="O30" s="27" cm="1">
        <f t="array" aca="1" ref="O30" ca="1">IFERROR(INDIRECT("R"&amp;ROW()&amp;$AN$23,0)/INDIRECT("R"&amp;ROW()&amp;$AO$23,0),"")</f>
        <v>4.1666666666666664E-2</v>
      </c>
      <c r="P30" s="72" t="str" cm="1">
        <f t="array" aca="1" ref="P30" ca="1">IFERROR(INDIRECT("R"&amp;ROW()&amp;$AN$24,0)/INDIRECT("R"&amp;ROW()&amp;$AO$24,0),"")</f>
        <v/>
      </c>
      <c r="R30" s="30" t="s">
        <v>136</v>
      </c>
      <c r="S30" s="31" t="s">
        <v>136</v>
      </c>
      <c r="T30" s="31" t="s">
        <v>136</v>
      </c>
      <c r="U30" s="32" t="s">
        <v>136</v>
      </c>
      <c r="V30" s="30">
        <v>31</v>
      </c>
      <c r="W30" s="31">
        <v>19</v>
      </c>
      <c r="X30" s="31">
        <v>19</v>
      </c>
      <c r="Y30" s="32">
        <v>0</v>
      </c>
      <c r="Z30" s="30">
        <v>24</v>
      </c>
      <c r="AA30" s="31">
        <v>1</v>
      </c>
      <c r="AB30" s="31">
        <v>1</v>
      </c>
      <c r="AC30" s="32">
        <v>0</v>
      </c>
      <c r="AD30" s="30" t="s">
        <v>136</v>
      </c>
      <c r="AE30" s="31" t="s">
        <v>136</v>
      </c>
      <c r="AF30" s="31" t="s">
        <v>136</v>
      </c>
      <c r="AG30" s="32" t="s">
        <v>136</v>
      </c>
      <c r="AH30" s="30">
        <v>55</v>
      </c>
      <c r="AI30" s="31">
        <v>20</v>
      </c>
      <c r="AJ30" s="31">
        <v>20</v>
      </c>
      <c r="AK30" s="32">
        <v>0</v>
      </c>
    </row>
    <row r="31" spans="1:41">
      <c r="A31" s="22" t="s">
        <v>78</v>
      </c>
      <c r="B31" s="23" cm="1">
        <f t="array" aca="1" ref="B31" ca="1">INDIRECT("R"&amp;ROW()&amp;"C"&amp;MATCH($A$3,$AM$8:$AM$12,0)*4+14,0)</f>
        <v>100</v>
      </c>
      <c r="C31" s="24" cm="1">
        <f t="array" aca="1" ref="C31" ca="1">INDIRECT("R"&amp;ROW()&amp;"C"&amp;MATCH($A$3,$AM$8:$AM$12,0)*4+15,0)</f>
        <v>99</v>
      </c>
      <c r="D31" s="24" cm="1">
        <f t="array" aca="1" ref="D31" ca="1">INDIRECT("R"&amp;ROW()&amp;"C"&amp;MATCH($A$3,$AM$8:$AM$12,0)*4+16,0)</f>
        <v>20</v>
      </c>
      <c r="E31" s="25" cm="1">
        <f t="array" aca="1" ref="E31" ca="1">INDIRECT("R"&amp;ROW()&amp;"C"&amp;MATCH($A$3,$AM$8:$AM$12,0)*4+17,0)</f>
        <v>8</v>
      </c>
      <c r="F31" s="26">
        <f t="shared" ca="1" si="7"/>
        <v>0.99</v>
      </c>
      <c r="G31" s="27">
        <f t="shared" ca="1" si="8"/>
        <v>0.2</v>
      </c>
      <c r="H31" s="28">
        <f t="shared" ca="1" si="9"/>
        <v>0.08</v>
      </c>
      <c r="I31" s="26">
        <f t="shared" ca="1" si="4"/>
        <v>0.20202020202020202</v>
      </c>
      <c r="J31" s="28">
        <f t="shared" ca="1" si="5"/>
        <v>8.0808080808080815E-2</v>
      </c>
      <c r="K31" s="29">
        <f t="shared" ca="1" si="6"/>
        <v>0.4</v>
      </c>
      <c r="L31" s="67"/>
      <c r="M31" s="26" cm="1">
        <f t="array" aca="1" ref="M31" ca="1">IFERROR(INDIRECT("R"&amp;ROW()&amp;$AN$21,0)/INDIRECT("R"&amp;ROW()&amp;$AO$21,0),"")</f>
        <v>1</v>
      </c>
      <c r="N31" s="27" cm="1">
        <f t="array" aca="1" ref="N31" ca="1">IFERROR(INDIRECT("R"&amp;ROW()&amp;$AN$22,0)/INDIRECT("R"&amp;ROW()&amp;$AO$22,0),"")</f>
        <v>0.98076923076923073</v>
      </c>
      <c r="O31" s="27" t="str" cm="1">
        <f t="array" aca="1" ref="O31" ca="1">IFERROR(INDIRECT("R"&amp;ROW()&amp;$AN$23,0)/INDIRECT("R"&amp;ROW()&amp;$AO$23,0),"")</f>
        <v/>
      </c>
      <c r="P31" s="72" t="str" cm="1">
        <f t="array" aca="1" ref="P31" ca="1">IFERROR(INDIRECT("R"&amp;ROW()&amp;$AN$24,0)/INDIRECT("R"&amp;ROW()&amp;$AO$24,0),"")</f>
        <v/>
      </c>
      <c r="R31" s="30">
        <v>48</v>
      </c>
      <c r="S31" s="31">
        <v>48</v>
      </c>
      <c r="T31" s="31">
        <v>5</v>
      </c>
      <c r="U31" s="32">
        <v>1</v>
      </c>
      <c r="V31" s="30">
        <v>52</v>
      </c>
      <c r="W31" s="31">
        <v>51</v>
      </c>
      <c r="X31" s="31">
        <v>15</v>
      </c>
      <c r="Y31" s="32">
        <v>7</v>
      </c>
      <c r="Z31" s="30" t="s">
        <v>136</v>
      </c>
      <c r="AA31" s="31" t="s">
        <v>136</v>
      </c>
      <c r="AB31" s="31" t="s">
        <v>136</v>
      </c>
      <c r="AC31" s="32" t="s">
        <v>136</v>
      </c>
      <c r="AD31" s="30" t="s">
        <v>136</v>
      </c>
      <c r="AE31" s="31" t="s">
        <v>136</v>
      </c>
      <c r="AF31" s="31" t="s">
        <v>136</v>
      </c>
      <c r="AG31" s="32" t="s">
        <v>136</v>
      </c>
      <c r="AH31" s="30">
        <v>100</v>
      </c>
      <c r="AI31" s="31">
        <v>99</v>
      </c>
      <c r="AJ31" s="31">
        <v>20</v>
      </c>
      <c r="AK31" s="32">
        <v>8</v>
      </c>
    </row>
    <row r="32" spans="1:41">
      <c r="A32" s="22" t="s">
        <v>79</v>
      </c>
      <c r="B32" s="23" cm="1">
        <f t="array" aca="1" ref="B32" ca="1">INDIRECT("R"&amp;ROW()&amp;"C"&amp;MATCH($A$3,$AM$8:$AM$12,0)*4+14,0)</f>
        <v>188</v>
      </c>
      <c r="C32" s="24" cm="1">
        <f t="array" aca="1" ref="C32" ca="1">INDIRECT("R"&amp;ROW()&amp;"C"&amp;MATCH($A$3,$AM$8:$AM$12,0)*4+15,0)</f>
        <v>96</v>
      </c>
      <c r="D32" s="24" cm="1">
        <f t="array" aca="1" ref="D32" ca="1">INDIRECT("R"&amp;ROW()&amp;"C"&amp;MATCH($A$3,$AM$8:$AM$12,0)*4+16,0)</f>
        <v>6</v>
      </c>
      <c r="E32" s="25" cm="1">
        <f t="array" aca="1" ref="E32" ca="1">INDIRECT("R"&amp;ROW()&amp;"C"&amp;MATCH($A$3,$AM$8:$AM$12,0)*4+17,0)</f>
        <v>4</v>
      </c>
      <c r="F32" s="26">
        <f t="shared" ca="1" si="7"/>
        <v>0.51063829787234039</v>
      </c>
      <c r="G32" s="27">
        <f t="shared" ca="1" si="8"/>
        <v>3.1914893617021274E-2</v>
      </c>
      <c r="H32" s="28">
        <f t="shared" ca="1" si="9"/>
        <v>2.1276595744680851E-2</v>
      </c>
      <c r="I32" s="26">
        <f t="shared" ca="1" si="4"/>
        <v>6.25E-2</v>
      </c>
      <c r="J32" s="28">
        <f t="shared" ca="1" si="5"/>
        <v>4.1666666666666664E-2</v>
      </c>
      <c r="K32" s="29">
        <f t="shared" ca="1" si="6"/>
        <v>0.66666666666666663</v>
      </c>
      <c r="L32" s="67"/>
      <c r="M32" s="26" t="str" cm="1">
        <f t="array" aca="1" ref="M32" ca="1">IFERROR(INDIRECT("R"&amp;ROW()&amp;$AN$21,0)/INDIRECT("R"&amp;ROW()&amp;$AO$21,0),"")</f>
        <v/>
      </c>
      <c r="N32" s="27" cm="1">
        <f t="array" aca="1" ref="N32" ca="1">IFERROR(INDIRECT("R"&amp;ROW()&amp;$AN$22,0)/INDIRECT("R"&amp;ROW()&amp;$AO$22,0),"")</f>
        <v>0.58878504672897192</v>
      </c>
      <c r="O32" s="27" t="str" cm="1">
        <f t="array" aca="1" ref="O32" ca="1">IFERROR(INDIRECT("R"&amp;ROW()&amp;$AN$23,0)/INDIRECT("R"&amp;ROW()&amp;$AO$23,0),"")</f>
        <v/>
      </c>
      <c r="P32" s="72" cm="1">
        <f t="array" aca="1" ref="P32" ca="1">IFERROR(INDIRECT("R"&amp;ROW()&amp;$AN$24,0)/INDIRECT("R"&amp;ROW()&amp;$AO$24,0),"")</f>
        <v>0.40740740740740738</v>
      </c>
      <c r="R32" s="30" t="s">
        <v>136</v>
      </c>
      <c r="S32" s="31" t="s">
        <v>136</v>
      </c>
      <c r="T32" s="31" t="s">
        <v>136</v>
      </c>
      <c r="U32" s="32" t="s">
        <v>136</v>
      </c>
      <c r="V32" s="30">
        <v>107</v>
      </c>
      <c r="W32" s="31">
        <v>63</v>
      </c>
      <c r="X32" s="31">
        <v>3</v>
      </c>
      <c r="Y32" s="32">
        <v>2</v>
      </c>
      <c r="Z32" s="30" t="s">
        <v>136</v>
      </c>
      <c r="AA32" s="31" t="s">
        <v>136</v>
      </c>
      <c r="AB32" s="31" t="s">
        <v>136</v>
      </c>
      <c r="AC32" s="32" t="s">
        <v>136</v>
      </c>
      <c r="AD32" s="30">
        <v>81</v>
      </c>
      <c r="AE32" s="31">
        <v>33</v>
      </c>
      <c r="AF32" s="31">
        <v>3</v>
      </c>
      <c r="AG32" s="32">
        <v>2</v>
      </c>
      <c r="AH32" s="30">
        <v>188</v>
      </c>
      <c r="AI32" s="31">
        <v>96</v>
      </c>
      <c r="AJ32" s="31">
        <v>6</v>
      </c>
      <c r="AK32" s="32">
        <v>4</v>
      </c>
    </row>
    <row r="33" spans="1:37">
      <c r="A33" s="22" t="s">
        <v>80</v>
      </c>
      <c r="B33" s="23" cm="1">
        <f t="array" aca="1" ref="B33" ca="1">INDIRECT("R"&amp;ROW()&amp;"C"&amp;MATCH($A$3,$AM$8:$AM$12,0)*4+14,0)</f>
        <v>67</v>
      </c>
      <c r="C33" s="24" cm="1">
        <f t="array" aca="1" ref="C33" ca="1">INDIRECT("R"&amp;ROW()&amp;"C"&amp;MATCH($A$3,$AM$8:$AM$12,0)*4+15,0)</f>
        <v>0</v>
      </c>
      <c r="D33" s="24" cm="1">
        <f t="array" aca="1" ref="D33" ca="1">INDIRECT("R"&amp;ROW()&amp;"C"&amp;MATCH($A$3,$AM$8:$AM$12,0)*4+16,0)</f>
        <v>0</v>
      </c>
      <c r="E33" s="25" cm="1">
        <f t="array" aca="1" ref="E33" ca="1">INDIRECT("R"&amp;ROW()&amp;"C"&amp;MATCH($A$3,$AM$8:$AM$12,0)*4+17,0)</f>
        <v>0</v>
      </c>
      <c r="F33" s="26">
        <f t="shared" ca="1" si="7"/>
        <v>0</v>
      </c>
      <c r="G33" s="27">
        <f t="shared" ca="1" si="8"/>
        <v>0</v>
      </c>
      <c r="H33" s="28">
        <f t="shared" ca="1" si="9"/>
        <v>0</v>
      </c>
      <c r="I33" s="26" t="str">
        <f t="shared" ca="1" si="4"/>
        <v/>
      </c>
      <c r="J33" s="28" t="str">
        <f t="shared" ca="1" si="5"/>
        <v/>
      </c>
      <c r="K33" s="29" t="str">
        <f t="shared" ca="1" si="6"/>
        <v/>
      </c>
      <c r="L33" s="67"/>
      <c r="M33" s="26" t="str" cm="1">
        <f t="array" aca="1" ref="M33" ca="1">IFERROR(INDIRECT("R"&amp;ROW()&amp;$AN$21,0)/INDIRECT("R"&amp;ROW()&amp;$AO$21,0),"")</f>
        <v/>
      </c>
      <c r="N33" s="27" t="str" cm="1">
        <f t="array" aca="1" ref="N33" ca="1">IFERROR(INDIRECT("R"&amp;ROW()&amp;$AN$22,0)/INDIRECT("R"&amp;ROW()&amp;$AO$22,0),"")</f>
        <v/>
      </c>
      <c r="O33" s="27" cm="1">
        <f t="array" aca="1" ref="O33" ca="1">IFERROR(INDIRECT("R"&amp;ROW()&amp;$AN$23,0)/INDIRECT("R"&amp;ROW()&amp;$AO$23,0),"")</f>
        <v>0</v>
      </c>
      <c r="P33" s="72" t="str" cm="1">
        <f t="array" aca="1" ref="P33" ca="1">IFERROR(INDIRECT("R"&amp;ROW()&amp;$AN$24,0)/INDIRECT("R"&amp;ROW()&amp;$AO$24,0),"")</f>
        <v/>
      </c>
      <c r="R33" s="30" t="s">
        <v>136</v>
      </c>
      <c r="S33" s="31" t="s">
        <v>136</v>
      </c>
      <c r="T33" s="31" t="s">
        <v>136</v>
      </c>
      <c r="U33" s="32" t="s">
        <v>136</v>
      </c>
      <c r="V33" s="30" t="s">
        <v>136</v>
      </c>
      <c r="W33" s="31" t="s">
        <v>136</v>
      </c>
      <c r="X33" s="31" t="s">
        <v>136</v>
      </c>
      <c r="Y33" s="32" t="s">
        <v>136</v>
      </c>
      <c r="Z33" s="30">
        <v>67</v>
      </c>
      <c r="AA33" s="31">
        <v>0</v>
      </c>
      <c r="AB33" s="31">
        <v>0</v>
      </c>
      <c r="AC33" s="32">
        <v>0</v>
      </c>
      <c r="AD33" s="30" t="s">
        <v>136</v>
      </c>
      <c r="AE33" s="31" t="s">
        <v>136</v>
      </c>
      <c r="AF33" s="31" t="s">
        <v>136</v>
      </c>
      <c r="AG33" s="32" t="s">
        <v>136</v>
      </c>
      <c r="AH33" s="30">
        <v>67</v>
      </c>
      <c r="AI33" s="31">
        <v>0</v>
      </c>
      <c r="AJ33" s="31">
        <v>0</v>
      </c>
      <c r="AK33" s="32">
        <v>0</v>
      </c>
    </row>
    <row r="34" spans="1:37">
      <c r="A34" s="22" t="s">
        <v>81</v>
      </c>
      <c r="B34" s="23" cm="1">
        <f t="array" aca="1" ref="B34" ca="1">INDIRECT("R"&amp;ROW()&amp;"C"&amp;MATCH($A$3,$AM$8:$AM$12,0)*4+14,0)</f>
        <v>218</v>
      </c>
      <c r="C34" s="24" cm="1">
        <f t="array" aca="1" ref="C34" ca="1">INDIRECT("R"&amp;ROW()&amp;"C"&amp;MATCH($A$3,$AM$8:$AM$12,0)*4+15,0)</f>
        <v>0</v>
      </c>
      <c r="D34" s="24" cm="1">
        <f t="array" aca="1" ref="D34" ca="1">INDIRECT("R"&amp;ROW()&amp;"C"&amp;MATCH($A$3,$AM$8:$AM$12,0)*4+16,0)</f>
        <v>0</v>
      </c>
      <c r="E34" s="25" cm="1">
        <f t="array" aca="1" ref="E34" ca="1">INDIRECT("R"&amp;ROW()&amp;"C"&amp;MATCH($A$3,$AM$8:$AM$12,0)*4+17,0)</f>
        <v>0</v>
      </c>
      <c r="F34" s="26">
        <f t="shared" ca="1" si="7"/>
        <v>0</v>
      </c>
      <c r="G34" s="27">
        <f t="shared" ca="1" si="8"/>
        <v>0</v>
      </c>
      <c r="H34" s="28">
        <f t="shared" ca="1" si="9"/>
        <v>0</v>
      </c>
      <c r="I34" s="26" t="str">
        <f t="shared" ca="1" si="4"/>
        <v/>
      </c>
      <c r="J34" s="28" t="str">
        <f t="shared" ca="1" si="5"/>
        <v/>
      </c>
      <c r="K34" s="29" t="str">
        <f t="shared" ca="1" si="6"/>
        <v/>
      </c>
      <c r="L34" s="67"/>
      <c r="M34" s="26" cm="1">
        <f t="array" aca="1" ref="M34" ca="1">IFERROR(INDIRECT("R"&amp;ROW()&amp;$AN$21,0)/INDIRECT("R"&amp;ROW()&amp;$AO$21,0),"")</f>
        <v>0</v>
      </c>
      <c r="N34" s="27" cm="1">
        <f t="array" aca="1" ref="N34" ca="1">IFERROR(INDIRECT("R"&amp;ROW()&amp;$AN$22,0)/INDIRECT("R"&amp;ROW()&amp;$AO$22,0),"")</f>
        <v>0</v>
      </c>
      <c r="O34" s="27" t="str" cm="1">
        <f t="array" aca="1" ref="O34" ca="1">IFERROR(INDIRECT("R"&amp;ROW()&amp;$AN$23,0)/INDIRECT("R"&amp;ROW()&amp;$AO$23,0),"")</f>
        <v/>
      </c>
      <c r="P34" s="72" t="str" cm="1">
        <f t="array" aca="1" ref="P34" ca="1">IFERROR(INDIRECT("R"&amp;ROW()&amp;$AN$24,0)/INDIRECT("R"&amp;ROW()&amp;$AO$24,0),"")</f>
        <v/>
      </c>
      <c r="R34" s="30">
        <v>101</v>
      </c>
      <c r="S34" s="31">
        <v>0</v>
      </c>
      <c r="T34" s="31">
        <v>0</v>
      </c>
      <c r="U34" s="32">
        <v>0</v>
      </c>
      <c r="V34" s="30">
        <v>117</v>
      </c>
      <c r="W34" s="31">
        <v>0</v>
      </c>
      <c r="X34" s="31">
        <v>0</v>
      </c>
      <c r="Y34" s="32">
        <v>0</v>
      </c>
      <c r="Z34" s="30" t="s">
        <v>136</v>
      </c>
      <c r="AA34" s="31" t="s">
        <v>136</v>
      </c>
      <c r="AB34" s="31" t="s">
        <v>136</v>
      </c>
      <c r="AC34" s="32" t="s">
        <v>136</v>
      </c>
      <c r="AD34" s="30" t="s">
        <v>136</v>
      </c>
      <c r="AE34" s="31" t="s">
        <v>136</v>
      </c>
      <c r="AF34" s="31" t="s">
        <v>136</v>
      </c>
      <c r="AG34" s="32" t="s">
        <v>136</v>
      </c>
      <c r="AH34" s="30">
        <v>218</v>
      </c>
      <c r="AI34" s="31">
        <v>0</v>
      </c>
      <c r="AJ34" s="31">
        <v>0</v>
      </c>
      <c r="AK34" s="32">
        <v>0</v>
      </c>
    </row>
    <row r="35" spans="1:37">
      <c r="A35" s="22" t="s">
        <v>82</v>
      </c>
      <c r="B35" s="23" cm="1">
        <f t="array" aca="1" ref="B35" ca="1">INDIRECT("R"&amp;ROW()&amp;"C"&amp;MATCH($A$3,$AM$8:$AM$12,0)*4+14,0)</f>
        <v>216</v>
      </c>
      <c r="C35" s="24" cm="1">
        <f t="array" aca="1" ref="C35" ca="1">INDIRECT("R"&amp;ROW()&amp;"C"&amp;MATCH($A$3,$AM$8:$AM$12,0)*4+15,0)</f>
        <v>170</v>
      </c>
      <c r="D35" s="24" cm="1">
        <f t="array" aca="1" ref="D35" ca="1">INDIRECT("R"&amp;ROW()&amp;"C"&amp;MATCH($A$3,$AM$8:$AM$12,0)*4+16,0)</f>
        <v>7</v>
      </c>
      <c r="E35" s="25" cm="1">
        <f t="array" aca="1" ref="E35" ca="1">INDIRECT("R"&amp;ROW()&amp;"C"&amp;MATCH($A$3,$AM$8:$AM$12,0)*4+17,0)</f>
        <v>4</v>
      </c>
      <c r="F35" s="26">
        <f t="shared" ca="1" si="7"/>
        <v>0.78703703703703709</v>
      </c>
      <c r="G35" s="27">
        <f t="shared" ca="1" si="8"/>
        <v>3.2407407407407406E-2</v>
      </c>
      <c r="H35" s="28">
        <f t="shared" ca="1" si="9"/>
        <v>1.8518518518518517E-2</v>
      </c>
      <c r="I35" s="26">
        <f t="shared" ca="1" si="4"/>
        <v>4.1176470588235294E-2</v>
      </c>
      <c r="J35" s="28">
        <f t="shared" ca="1" si="5"/>
        <v>2.3529411764705882E-2</v>
      </c>
      <c r="K35" s="29">
        <f t="shared" ca="1" si="6"/>
        <v>0.5714285714285714</v>
      </c>
      <c r="L35" s="67"/>
      <c r="M35" s="26" cm="1">
        <f t="array" aca="1" ref="M35" ca="1">IFERROR(INDIRECT("R"&amp;ROW()&amp;$AN$21,0)/INDIRECT("R"&amp;ROW()&amp;$AO$21,0),"")</f>
        <v>0.78703703703703709</v>
      </c>
      <c r="N35" s="27" t="str" cm="1">
        <f t="array" aca="1" ref="N35" ca="1">IFERROR(INDIRECT("R"&amp;ROW()&amp;$AN$22,0)/INDIRECT("R"&amp;ROW()&amp;$AO$22,0),"")</f>
        <v/>
      </c>
      <c r="O35" s="27" t="str" cm="1">
        <f t="array" aca="1" ref="O35" ca="1">IFERROR(INDIRECT("R"&amp;ROW()&amp;$AN$23,0)/INDIRECT("R"&amp;ROW()&amp;$AO$23,0),"")</f>
        <v/>
      </c>
      <c r="P35" s="72" t="str" cm="1">
        <f t="array" aca="1" ref="P35" ca="1">IFERROR(INDIRECT("R"&amp;ROW()&amp;$AN$24,0)/INDIRECT("R"&amp;ROW()&amp;$AO$24,0),"")</f>
        <v/>
      </c>
      <c r="R35" s="30">
        <v>216</v>
      </c>
      <c r="S35" s="31">
        <v>170</v>
      </c>
      <c r="T35" s="31">
        <v>7</v>
      </c>
      <c r="U35" s="32">
        <v>4</v>
      </c>
      <c r="V35" s="30" t="s">
        <v>136</v>
      </c>
      <c r="W35" s="31" t="s">
        <v>136</v>
      </c>
      <c r="X35" s="31" t="s">
        <v>136</v>
      </c>
      <c r="Y35" s="32" t="s">
        <v>136</v>
      </c>
      <c r="Z35" s="30" t="s">
        <v>136</v>
      </c>
      <c r="AA35" s="31" t="s">
        <v>136</v>
      </c>
      <c r="AB35" s="31" t="s">
        <v>136</v>
      </c>
      <c r="AC35" s="32" t="s">
        <v>136</v>
      </c>
      <c r="AD35" s="30" t="s">
        <v>136</v>
      </c>
      <c r="AE35" s="31" t="s">
        <v>136</v>
      </c>
      <c r="AF35" s="31" t="s">
        <v>136</v>
      </c>
      <c r="AG35" s="32" t="s">
        <v>136</v>
      </c>
      <c r="AH35" s="30">
        <v>216</v>
      </c>
      <c r="AI35" s="31">
        <v>170</v>
      </c>
      <c r="AJ35" s="31">
        <v>7</v>
      </c>
      <c r="AK35" s="32">
        <v>4</v>
      </c>
    </row>
    <row r="36" spans="1:37">
      <c r="A36" s="22" t="s">
        <v>83</v>
      </c>
      <c r="B36" s="23" cm="1">
        <f t="array" aca="1" ref="B36" ca="1">INDIRECT("R"&amp;ROW()&amp;"C"&amp;MATCH($A$3,$AM$8:$AM$12,0)*4+14,0)</f>
        <v>15</v>
      </c>
      <c r="C36" s="24" cm="1">
        <f t="array" aca="1" ref="C36" ca="1">INDIRECT("R"&amp;ROW()&amp;"C"&amp;MATCH($A$3,$AM$8:$AM$12,0)*4+15,0)</f>
        <v>0</v>
      </c>
      <c r="D36" s="24" cm="1">
        <f t="array" aca="1" ref="D36" ca="1">INDIRECT("R"&amp;ROW()&amp;"C"&amp;MATCH($A$3,$AM$8:$AM$12,0)*4+16,0)</f>
        <v>0</v>
      </c>
      <c r="E36" s="25" cm="1">
        <f t="array" aca="1" ref="E36" ca="1">INDIRECT("R"&amp;ROW()&amp;"C"&amp;MATCH($A$3,$AM$8:$AM$12,0)*4+17,0)</f>
        <v>0</v>
      </c>
      <c r="F36" s="26">
        <f t="shared" ca="1" si="7"/>
        <v>0</v>
      </c>
      <c r="G36" s="27">
        <f t="shared" ca="1" si="8"/>
        <v>0</v>
      </c>
      <c r="H36" s="28">
        <f t="shared" ca="1" si="9"/>
        <v>0</v>
      </c>
      <c r="I36" s="26" t="str">
        <f t="shared" ca="1" si="4"/>
        <v/>
      </c>
      <c r="J36" s="28" t="str">
        <f t="shared" ca="1" si="5"/>
        <v/>
      </c>
      <c r="K36" s="29" t="str">
        <f t="shared" ca="1" si="6"/>
        <v/>
      </c>
      <c r="L36" s="67"/>
      <c r="M36" s="26" t="str" cm="1">
        <f t="array" aca="1" ref="M36" ca="1">IFERROR(INDIRECT("R"&amp;ROW()&amp;$AN$21,0)/INDIRECT("R"&amp;ROW()&amp;$AO$21,0),"")</f>
        <v/>
      </c>
      <c r="N36" s="27" t="str" cm="1">
        <f t="array" aca="1" ref="N36" ca="1">IFERROR(INDIRECT("R"&amp;ROW()&amp;$AN$22,0)/INDIRECT("R"&amp;ROW()&amp;$AO$22,0),"")</f>
        <v/>
      </c>
      <c r="O36" s="27" t="str" cm="1">
        <f t="array" aca="1" ref="O36" ca="1">IFERROR(INDIRECT("R"&amp;ROW()&amp;$AN$23,0)/INDIRECT("R"&amp;ROW()&amp;$AO$23,0),"")</f>
        <v/>
      </c>
      <c r="P36" s="72" cm="1">
        <f t="array" aca="1" ref="P36" ca="1">IFERROR(INDIRECT("R"&amp;ROW()&amp;$AN$24,0)/INDIRECT("R"&amp;ROW()&amp;$AO$24,0),"")</f>
        <v>0</v>
      </c>
      <c r="R36" s="30" t="s">
        <v>136</v>
      </c>
      <c r="S36" s="31" t="s">
        <v>136</v>
      </c>
      <c r="T36" s="31" t="s">
        <v>136</v>
      </c>
      <c r="U36" s="32" t="s">
        <v>136</v>
      </c>
      <c r="V36" s="30" t="s">
        <v>136</v>
      </c>
      <c r="W36" s="31" t="s">
        <v>136</v>
      </c>
      <c r="X36" s="31" t="s">
        <v>136</v>
      </c>
      <c r="Y36" s="32" t="s">
        <v>136</v>
      </c>
      <c r="Z36" s="30" t="s">
        <v>136</v>
      </c>
      <c r="AA36" s="31" t="s">
        <v>136</v>
      </c>
      <c r="AB36" s="31" t="s">
        <v>136</v>
      </c>
      <c r="AC36" s="32" t="s">
        <v>136</v>
      </c>
      <c r="AD36" s="30">
        <v>15</v>
      </c>
      <c r="AE36" s="31">
        <v>0</v>
      </c>
      <c r="AF36" s="31">
        <v>0</v>
      </c>
      <c r="AG36" s="32">
        <v>0</v>
      </c>
      <c r="AH36" s="30">
        <v>15</v>
      </c>
      <c r="AI36" s="31">
        <v>0</v>
      </c>
      <c r="AJ36" s="31">
        <v>0</v>
      </c>
      <c r="AK36" s="32">
        <v>0</v>
      </c>
    </row>
    <row r="37" spans="1:37">
      <c r="A37" s="22" t="s">
        <v>84</v>
      </c>
      <c r="B37" s="23" cm="1">
        <f t="array" aca="1" ref="B37" ca="1">INDIRECT("R"&amp;ROW()&amp;"C"&amp;MATCH($A$3,$AM$8:$AM$12,0)*4+14,0)</f>
        <v>220</v>
      </c>
      <c r="C37" s="24" cm="1">
        <f t="array" aca="1" ref="C37" ca="1">INDIRECT("R"&amp;ROW()&amp;"C"&amp;MATCH($A$3,$AM$8:$AM$12,0)*4+15,0)</f>
        <v>142</v>
      </c>
      <c r="D37" s="24" cm="1">
        <f t="array" aca="1" ref="D37" ca="1">INDIRECT("R"&amp;ROW()&amp;"C"&amp;MATCH($A$3,$AM$8:$AM$12,0)*4+16,0)</f>
        <v>14</v>
      </c>
      <c r="E37" s="25" cm="1">
        <f t="array" aca="1" ref="E37" ca="1">INDIRECT("R"&amp;ROW()&amp;"C"&amp;MATCH($A$3,$AM$8:$AM$12,0)*4+17,0)</f>
        <v>4</v>
      </c>
      <c r="F37" s="26">
        <f t="shared" ca="1" si="7"/>
        <v>0.6454545454545455</v>
      </c>
      <c r="G37" s="27">
        <f t="shared" ca="1" si="8"/>
        <v>6.363636363636363E-2</v>
      </c>
      <c r="H37" s="28">
        <f t="shared" ca="1" si="9"/>
        <v>1.8181818181818181E-2</v>
      </c>
      <c r="I37" s="26">
        <f t="shared" ca="1" si="4"/>
        <v>9.8591549295774641E-2</v>
      </c>
      <c r="J37" s="28">
        <f t="shared" ca="1" si="5"/>
        <v>2.8169014084507043E-2</v>
      </c>
      <c r="K37" s="29">
        <f t="shared" ca="1" si="6"/>
        <v>0.2857142857142857</v>
      </c>
      <c r="L37" s="67"/>
      <c r="M37" s="26" cm="1">
        <f t="array" aca="1" ref="M37" ca="1">IFERROR(INDIRECT("R"&amp;ROW()&amp;$AN$21,0)/INDIRECT("R"&amp;ROW()&amp;$AO$21,0),"")</f>
        <v>0.93478260869565222</v>
      </c>
      <c r="N37" s="27" cm="1">
        <f t="array" aca="1" ref="N37" ca="1">IFERROR(INDIRECT("R"&amp;ROW()&amp;$AN$22,0)/INDIRECT("R"&amp;ROW()&amp;$AO$22,0),"")</f>
        <v>0.4375</v>
      </c>
      <c r="O37" s="27" t="str" cm="1">
        <f t="array" aca="1" ref="O37" ca="1">IFERROR(INDIRECT("R"&amp;ROW()&amp;$AN$23,0)/INDIRECT("R"&amp;ROW()&amp;$AO$23,0),"")</f>
        <v/>
      </c>
      <c r="P37" s="72" t="str" cm="1">
        <f t="array" aca="1" ref="P37" ca="1">IFERROR(INDIRECT("R"&amp;ROW()&amp;$AN$24,0)/INDIRECT("R"&amp;ROW()&amp;$AO$24,0),"")</f>
        <v/>
      </c>
      <c r="R37" s="30">
        <v>92</v>
      </c>
      <c r="S37" s="31">
        <v>86</v>
      </c>
      <c r="T37" s="31">
        <v>11</v>
      </c>
      <c r="U37" s="32">
        <v>2</v>
      </c>
      <c r="V37" s="30">
        <v>128</v>
      </c>
      <c r="W37" s="31">
        <v>56</v>
      </c>
      <c r="X37" s="31">
        <v>3</v>
      </c>
      <c r="Y37" s="32">
        <v>2</v>
      </c>
      <c r="Z37" s="30" t="s">
        <v>136</v>
      </c>
      <c r="AA37" s="31" t="s">
        <v>136</v>
      </c>
      <c r="AB37" s="31" t="s">
        <v>136</v>
      </c>
      <c r="AC37" s="32" t="s">
        <v>136</v>
      </c>
      <c r="AD37" s="30" t="s">
        <v>136</v>
      </c>
      <c r="AE37" s="31" t="s">
        <v>136</v>
      </c>
      <c r="AF37" s="31" t="s">
        <v>136</v>
      </c>
      <c r="AG37" s="32" t="s">
        <v>136</v>
      </c>
      <c r="AH37" s="30">
        <v>220</v>
      </c>
      <c r="AI37" s="31">
        <v>142</v>
      </c>
      <c r="AJ37" s="31">
        <v>14</v>
      </c>
      <c r="AK37" s="32">
        <v>4</v>
      </c>
    </row>
    <row r="38" spans="1:37">
      <c r="A38" s="22" t="s">
        <v>85</v>
      </c>
      <c r="B38" s="23" cm="1">
        <f t="array" aca="1" ref="B38" ca="1">INDIRECT("R"&amp;ROW()&amp;"C"&amp;MATCH($A$3,$AM$8:$AM$12,0)*4+14,0)</f>
        <v>209</v>
      </c>
      <c r="C38" s="24" cm="1">
        <f t="array" aca="1" ref="C38" ca="1">INDIRECT("R"&amp;ROW()&amp;"C"&amp;MATCH($A$3,$AM$8:$AM$12,0)*4+15,0)</f>
        <v>63</v>
      </c>
      <c r="D38" s="24" cm="1">
        <f t="array" aca="1" ref="D38" ca="1">INDIRECT("R"&amp;ROW()&amp;"C"&amp;MATCH($A$3,$AM$8:$AM$12,0)*4+16,0)</f>
        <v>10</v>
      </c>
      <c r="E38" s="25" cm="1">
        <f t="array" aca="1" ref="E38" ca="1">INDIRECT("R"&amp;ROW()&amp;"C"&amp;MATCH($A$3,$AM$8:$AM$12,0)*4+17,0)</f>
        <v>4</v>
      </c>
      <c r="F38" s="26">
        <f t="shared" ca="1" si="7"/>
        <v>0.30143540669856461</v>
      </c>
      <c r="G38" s="27">
        <f t="shared" ca="1" si="8"/>
        <v>4.784688995215311E-2</v>
      </c>
      <c r="H38" s="28">
        <f t="shared" ca="1" si="9"/>
        <v>1.9138755980861243E-2</v>
      </c>
      <c r="I38" s="26">
        <f t="shared" ca="1" si="4"/>
        <v>0.15873015873015872</v>
      </c>
      <c r="J38" s="28">
        <f t="shared" ca="1" si="5"/>
        <v>6.3492063492063489E-2</v>
      </c>
      <c r="K38" s="29">
        <f t="shared" ca="1" si="6"/>
        <v>0.4</v>
      </c>
      <c r="L38" s="67"/>
      <c r="M38" s="26" cm="1">
        <f t="array" aca="1" ref="M38" ca="1">IFERROR(INDIRECT("R"&amp;ROW()&amp;$AN$21,0)/INDIRECT("R"&amp;ROW()&amp;$AO$21,0),"")</f>
        <v>0.94029850746268662</v>
      </c>
      <c r="N38" s="27" cm="1">
        <f t="array" aca="1" ref="N38" ca="1">IFERROR(INDIRECT("R"&amp;ROW()&amp;$AN$22,0)/INDIRECT("R"&amp;ROW()&amp;$AO$22,0),"")</f>
        <v>0</v>
      </c>
      <c r="O38" s="27" cm="1">
        <f t="array" aca="1" ref="O38" ca="1">IFERROR(INDIRECT("R"&amp;ROW()&amp;$AN$23,0)/INDIRECT("R"&amp;ROW()&amp;$AO$23,0),"")</f>
        <v>0</v>
      </c>
      <c r="P38" s="72" t="str" cm="1">
        <f t="array" aca="1" ref="P38" ca="1">IFERROR(INDIRECT("R"&amp;ROW()&amp;$AN$24,0)/INDIRECT("R"&amp;ROW()&amp;$AO$24,0),"")</f>
        <v/>
      </c>
      <c r="R38" s="30">
        <v>67</v>
      </c>
      <c r="S38" s="31">
        <v>63</v>
      </c>
      <c r="T38" s="31">
        <v>10</v>
      </c>
      <c r="U38" s="32">
        <v>4</v>
      </c>
      <c r="V38" s="30">
        <v>76</v>
      </c>
      <c r="W38" s="31">
        <v>0</v>
      </c>
      <c r="X38" s="31">
        <v>0</v>
      </c>
      <c r="Y38" s="32">
        <v>0</v>
      </c>
      <c r="Z38" s="30">
        <v>66</v>
      </c>
      <c r="AA38" s="31">
        <v>0</v>
      </c>
      <c r="AB38" s="31">
        <v>0</v>
      </c>
      <c r="AC38" s="32">
        <v>0</v>
      </c>
      <c r="AD38" s="30" t="s">
        <v>136</v>
      </c>
      <c r="AE38" s="31" t="s">
        <v>136</v>
      </c>
      <c r="AF38" s="31" t="s">
        <v>136</v>
      </c>
      <c r="AG38" s="32" t="s">
        <v>136</v>
      </c>
      <c r="AH38" s="30">
        <v>209</v>
      </c>
      <c r="AI38" s="31">
        <v>63</v>
      </c>
      <c r="AJ38" s="31">
        <v>10</v>
      </c>
      <c r="AK38" s="32">
        <v>4</v>
      </c>
    </row>
    <row r="39" spans="1:37">
      <c r="A39" s="22" t="s">
        <v>86</v>
      </c>
      <c r="B39" s="23" cm="1">
        <f t="array" aca="1" ref="B39" ca="1">INDIRECT("R"&amp;ROW()&amp;"C"&amp;MATCH($A$3,$AM$8:$AM$12,0)*4+14,0)</f>
        <v>124</v>
      </c>
      <c r="C39" s="24" cm="1">
        <f t="array" aca="1" ref="C39" ca="1">INDIRECT("R"&amp;ROW()&amp;"C"&amp;MATCH($A$3,$AM$8:$AM$12,0)*4+15,0)</f>
        <v>110</v>
      </c>
      <c r="D39" s="24" cm="1">
        <f t="array" aca="1" ref="D39" ca="1">INDIRECT("R"&amp;ROW()&amp;"C"&amp;MATCH($A$3,$AM$8:$AM$12,0)*4+16,0)</f>
        <v>27</v>
      </c>
      <c r="E39" s="25" cm="1">
        <f t="array" aca="1" ref="E39" ca="1">INDIRECT("R"&amp;ROW()&amp;"C"&amp;MATCH($A$3,$AM$8:$AM$12,0)*4+17,0)</f>
        <v>4</v>
      </c>
      <c r="F39" s="26">
        <f t="shared" ca="1" si="7"/>
        <v>0.88709677419354838</v>
      </c>
      <c r="G39" s="27">
        <f t="shared" ca="1" si="8"/>
        <v>0.21774193548387097</v>
      </c>
      <c r="H39" s="28">
        <f t="shared" ca="1" si="9"/>
        <v>3.2258064516129031E-2</v>
      </c>
      <c r="I39" s="26">
        <f t="shared" ca="1" si="4"/>
        <v>0.24545454545454545</v>
      </c>
      <c r="J39" s="28">
        <f t="shared" ca="1" si="5"/>
        <v>3.6363636363636362E-2</v>
      </c>
      <c r="K39" s="29">
        <f t="shared" ca="1" si="6"/>
        <v>0.14814814814814814</v>
      </c>
      <c r="L39" s="67"/>
      <c r="M39" s="26" cm="1">
        <f t="array" aca="1" ref="M39" ca="1">IFERROR(INDIRECT("R"&amp;ROW()&amp;$AN$21,0)/INDIRECT("R"&amp;ROW()&amp;$AO$21,0),"")</f>
        <v>0.88709677419354838</v>
      </c>
      <c r="N39" s="27" t="str" cm="1">
        <f t="array" aca="1" ref="N39" ca="1">IFERROR(INDIRECT("R"&amp;ROW()&amp;$AN$22,0)/INDIRECT("R"&amp;ROW()&amp;$AO$22,0),"")</f>
        <v/>
      </c>
      <c r="O39" s="27" t="str" cm="1">
        <f t="array" aca="1" ref="O39" ca="1">IFERROR(INDIRECT("R"&amp;ROW()&amp;$AN$23,0)/INDIRECT("R"&amp;ROW()&amp;$AO$23,0),"")</f>
        <v/>
      </c>
      <c r="P39" s="72" t="str" cm="1">
        <f t="array" aca="1" ref="P39" ca="1">IFERROR(INDIRECT("R"&amp;ROW()&amp;$AN$24,0)/INDIRECT("R"&amp;ROW()&amp;$AO$24,0),"")</f>
        <v/>
      </c>
      <c r="R39" s="30">
        <v>124</v>
      </c>
      <c r="S39" s="31">
        <v>110</v>
      </c>
      <c r="T39" s="31">
        <v>27</v>
      </c>
      <c r="U39" s="32">
        <v>4</v>
      </c>
      <c r="V39" s="30" t="s">
        <v>136</v>
      </c>
      <c r="W39" s="31" t="s">
        <v>136</v>
      </c>
      <c r="X39" s="31" t="s">
        <v>136</v>
      </c>
      <c r="Y39" s="32" t="s">
        <v>136</v>
      </c>
      <c r="Z39" s="30" t="s">
        <v>136</v>
      </c>
      <c r="AA39" s="31" t="s">
        <v>136</v>
      </c>
      <c r="AB39" s="31" t="s">
        <v>136</v>
      </c>
      <c r="AC39" s="32" t="s">
        <v>136</v>
      </c>
      <c r="AD39" s="30" t="s">
        <v>136</v>
      </c>
      <c r="AE39" s="31" t="s">
        <v>136</v>
      </c>
      <c r="AF39" s="31" t="s">
        <v>136</v>
      </c>
      <c r="AG39" s="32" t="s">
        <v>136</v>
      </c>
      <c r="AH39" s="30">
        <v>124</v>
      </c>
      <c r="AI39" s="31">
        <v>110</v>
      </c>
      <c r="AJ39" s="31">
        <v>27</v>
      </c>
      <c r="AK39" s="32">
        <v>4</v>
      </c>
    </row>
    <row r="40" spans="1:37">
      <c r="A40" s="22" t="s">
        <v>87</v>
      </c>
      <c r="B40" s="23" cm="1">
        <f t="array" aca="1" ref="B40" ca="1">INDIRECT("R"&amp;ROW()&amp;"C"&amp;MATCH($A$3,$AM$8:$AM$12,0)*4+14,0)</f>
        <v>840</v>
      </c>
      <c r="C40" s="24" cm="1">
        <f t="array" aca="1" ref="C40" ca="1">INDIRECT("R"&amp;ROW()&amp;"C"&amp;MATCH($A$3,$AM$8:$AM$12,0)*4+15,0)</f>
        <v>812</v>
      </c>
      <c r="D40" s="24" cm="1">
        <f t="array" aca="1" ref="D40" ca="1">INDIRECT("R"&amp;ROW()&amp;"C"&amp;MATCH($A$3,$AM$8:$AM$12,0)*4+16,0)</f>
        <v>50</v>
      </c>
      <c r="E40" s="25" cm="1">
        <f t="array" aca="1" ref="E40" ca="1">INDIRECT("R"&amp;ROW()&amp;"C"&amp;MATCH($A$3,$AM$8:$AM$12,0)*4+17,0)</f>
        <v>3</v>
      </c>
      <c r="F40" s="26">
        <f t="shared" ca="1" si="7"/>
        <v>0.96666666666666667</v>
      </c>
      <c r="G40" s="27">
        <f t="shared" ca="1" si="8"/>
        <v>5.9523809523809521E-2</v>
      </c>
      <c r="H40" s="28">
        <f t="shared" ca="1" si="9"/>
        <v>3.5714285714285713E-3</v>
      </c>
      <c r="I40" s="26">
        <f t="shared" ca="1" si="4"/>
        <v>6.1576354679802957E-2</v>
      </c>
      <c r="J40" s="28">
        <f t="shared" ca="1" si="5"/>
        <v>3.6945812807881772E-3</v>
      </c>
      <c r="K40" s="29">
        <f t="shared" ca="1" si="6"/>
        <v>0.06</v>
      </c>
      <c r="L40" s="67"/>
      <c r="M40" s="26" t="str" cm="1">
        <f t="array" aca="1" ref="M40" ca="1">IFERROR(INDIRECT("R"&amp;ROW()&amp;$AN$21,0)/INDIRECT("R"&amp;ROW()&amp;$AO$21,0),"")</f>
        <v/>
      </c>
      <c r="N40" s="27" t="str" cm="1">
        <f t="array" aca="1" ref="N40" ca="1">IFERROR(INDIRECT("R"&amp;ROW()&amp;$AN$22,0)/INDIRECT("R"&amp;ROW()&amp;$AO$22,0),"")</f>
        <v/>
      </c>
      <c r="O40" s="27" t="str" cm="1">
        <f t="array" aca="1" ref="O40" ca="1">IFERROR(INDIRECT("R"&amp;ROW()&amp;$AN$23,0)/INDIRECT("R"&amp;ROW()&amp;$AO$23,0),"")</f>
        <v/>
      </c>
      <c r="P40" s="72" cm="1">
        <f t="array" aca="1" ref="P40" ca="1">IFERROR(INDIRECT("R"&amp;ROW()&amp;$AN$24,0)/INDIRECT("R"&amp;ROW()&amp;$AO$24,0),"")</f>
        <v>0.96666666666666667</v>
      </c>
      <c r="R40" s="30" t="s">
        <v>136</v>
      </c>
      <c r="S40" s="31" t="s">
        <v>136</v>
      </c>
      <c r="T40" s="31" t="s">
        <v>136</v>
      </c>
      <c r="U40" s="32" t="s">
        <v>136</v>
      </c>
      <c r="V40" s="30" t="s">
        <v>136</v>
      </c>
      <c r="W40" s="31" t="s">
        <v>136</v>
      </c>
      <c r="X40" s="31" t="s">
        <v>136</v>
      </c>
      <c r="Y40" s="32" t="s">
        <v>136</v>
      </c>
      <c r="Z40" s="30" t="s">
        <v>136</v>
      </c>
      <c r="AA40" s="31" t="s">
        <v>136</v>
      </c>
      <c r="AB40" s="31" t="s">
        <v>136</v>
      </c>
      <c r="AC40" s="32" t="s">
        <v>136</v>
      </c>
      <c r="AD40" s="30">
        <v>840</v>
      </c>
      <c r="AE40" s="31">
        <v>812</v>
      </c>
      <c r="AF40" s="31">
        <v>50</v>
      </c>
      <c r="AG40" s="32">
        <v>3</v>
      </c>
      <c r="AH40" s="30">
        <v>840</v>
      </c>
      <c r="AI40" s="31">
        <v>812</v>
      </c>
      <c r="AJ40" s="31">
        <v>50</v>
      </c>
      <c r="AK40" s="32">
        <v>3</v>
      </c>
    </row>
    <row r="41" spans="1:37">
      <c r="A41" s="22" t="s">
        <v>88</v>
      </c>
      <c r="B41" s="23" cm="1">
        <f t="array" aca="1" ref="B41" ca="1">INDIRECT("R"&amp;ROW()&amp;"C"&amp;MATCH($A$3,$AM$8:$AM$12,0)*4+14,0)</f>
        <v>83</v>
      </c>
      <c r="C41" s="24" cm="1">
        <f t="array" aca="1" ref="C41" ca="1">INDIRECT("R"&amp;ROW()&amp;"C"&amp;MATCH($A$3,$AM$8:$AM$12,0)*4+15,0)</f>
        <v>0</v>
      </c>
      <c r="D41" s="24" cm="1">
        <f t="array" aca="1" ref="D41" ca="1">INDIRECT("R"&amp;ROW()&amp;"C"&amp;MATCH($A$3,$AM$8:$AM$12,0)*4+16,0)</f>
        <v>0</v>
      </c>
      <c r="E41" s="25" cm="1">
        <f t="array" aca="1" ref="E41" ca="1">INDIRECT("R"&amp;ROW()&amp;"C"&amp;MATCH($A$3,$AM$8:$AM$12,0)*4+17,0)</f>
        <v>0</v>
      </c>
      <c r="F41" s="26">
        <f t="shared" ca="1" si="7"/>
        <v>0</v>
      </c>
      <c r="G41" s="27">
        <f t="shared" ca="1" si="8"/>
        <v>0</v>
      </c>
      <c r="H41" s="28">
        <f t="shared" ca="1" si="9"/>
        <v>0</v>
      </c>
      <c r="I41" s="26" t="str">
        <f t="shared" ca="1" si="4"/>
        <v/>
      </c>
      <c r="J41" s="28" t="str">
        <f t="shared" ca="1" si="5"/>
        <v/>
      </c>
      <c r="K41" s="29" t="str">
        <f t="shared" ca="1" si="6"/>
        <v/>
      </c>
      <c r="L41" s="67"/>
      <c r="M41" s="26" t="str" cm="1">
        <f t="array" aca="1" ref="M41" ca="1">IFERROR(INDIRECT("R"&amp;ROW()&amp;$AN$21,0)/INDIRECT("R"&amp;ROW()&amp;$AO$21,0),"")</f>
        <v/>
      </c>
      <c r="N41" s="27" t="str" cm="1">
        <f t="array" aca="1" ref="N41" ca="1">IFERROR(INDIRECT("R"&amp;ROW()&amp;$AN$22,0)/INDIRECT("R"&amp;ROW()&amp;$AO$22,0),"")</f>
        <v/>
      </c>
      <c r="O41" s="27" t="str" cm="1">
        <f t="array" aca="1" ref="O41" ca="1">IFERROR(INDIRECT("R"&amp;ROW()&amp;$AN$23,0)/INDIRECT("R"&amp;ROW()&amp;$AO$23,0),"")</f>
        <v/>
      </c>
      <c r="P41" s="72" cm="1">
        <f t="array" aca="1" ref="P41" ca="1">IFERROR(INDIRECT("R"&amp;ROW()&amp;$AN$24,0)/INDIRECT("R"&amp;ROW()&amp;$AO$24,0),"")</f>
        <v>0</v>
      </c>
      <c r="R41" s="30" t="s">
        <v>136</v>
      </c>
      <c r="S41" s="31" t="s">
        <v>136</v>
      </c>
      <c r="T41" s="31" t="s">
        <v>136</v>
      </c>
      <c r="U41" s="32" t="s">
        <v>136</v>
      </c>
      <c r="V41" s="30" t="s">
        <v>136</v>
      </c>
      <c r="W41" s="31" t="s">
        <v>136</v>
      </c>
      <c r="X41" s="31" t="s">
        <v>136</v>
      </c>
      <c r="Y41" s="32" t="s">
        <v>136</v>
      </c>
      <c r="Z41" s="30" t="s">
        <v>136</v>
      </c>
      <c r="AA41" s="31" t="s">
        <v>136</v>
      </c>
      <c r="AB41" s="31" t="s">
        <v>136</v>
      </c>
      <c r="AC41" s="32" t="s">
        <v>136</v>
      </c>
      <c r="AD41" s="30">
        <v>83</v>
      </c>
      <c r="AE41" s="31">
        <v>0</v>
      </c>
      <c r="AF41" s="31">
        <v>0</v>
      </c>
      <c r="AG41" s="32">
        <v>0</v>
      </c>
      <c r="AH41" s="30">
        <v>83</v>
      </c>
      <c r="AI41" s="31">
        <v>0</v>
      </c>
      <c r="AJ41" s="31">
        <v>0</v>
      </c>
      <c r="AK41" s="32">
        <v>0</v>
      </c>
    </row>
    <row r="42" spans="1:37">
      <c r="A42" s="22" t="s">
        <v>89</v>
      </c>
      <c r="B42" s="23" cm="1">
        <f t="array" aca="1" ref="B42" ca="1">INDIRECT("R"&amp;ROW()&amp;"C"&amp;MATCH($A$3,$AM$8:$AM$12,0)*4+14,0)</f>
        <v>392</v>
      </c>
      <c r="C42" s="24" cm="1">
        <f t="array" aca="1" ref="C42" ca="1">INDIRECT("R"&amp;ROW()&amp;"C"&amp;MATCH($A$3,$AM$8:$AM$12,0)*4+15,0)</f>
        <v>356</v>
      </c>
      <c r="D42" s="24" cm="1">
        <f t="array" aca="1" ref="D42" ca="1">INDIRECT("R"&amp;ROW()&amp;"C"&amp;MATCH($A$3,$AM$8:$AM$12,0)*4+16,0)</f>
        <v>111</v>
      </c>
      <c r="E42" s="25" cm="1">
        <f t="array" aca="1" ref="E42" ca="1">INDIRECT("R"&amp;ROW()&amp;"C"&amp;MATCH($A$3,$AM$8:$AM$12,0)*4+17,0)</f>
        <v>17</v>
      </c>
      <c r="F42" s="26">
        <f t="shared" ca="1" si="7"/>
        <v>0.90816326530612246</v>
      </c>
      <c r="G42" s="27">
        <f t="shared" ca="1" si="8"/>
        <v>0.28316326530612246</v>
      </c>
      <c r="H42" s="28">
        <f t="shared" ca="1" si="9"/>
        <v>4.336734693877551E-2</v>
      </c>
      <c r="I42" s="26">
        <f t="shared" ca="1" si="4"/>
        <v>0.31179775280898875</v>
      </c>
      <c r="J42" s="28">
        <f t="shared" ca="1" si="5"/>
        <v>4.7752808988764044E-2</v>
      </c>
      <c r="K42" s="29">
        <f t="shared" ca="1" si="6"/>
        <v>0.15315315315315314</v>
      </c>
      <c r="L42" s="67"/>
      <c r="M42" s="26" cm="1">
        <f t="array" aca="1" ref="M42" ca="1">IFERROR(INDIRECT("R"&amp;ROW()&amp;$AN$21,0)/INDIRECT("R"&amp;ROW()&amp;$AO$21,0),"")</f>
        <v>0.97115384615384615</v>
      </c>
      <c r="N42" s="27" cm="1">
        <f t="array" aca="1" ref="N42" ca="1">IFERROR(INDIRECT("R"&amp;ROW()&amp;$AN$22,0)/INDIRECT("R"&amp;ROW()&amp;$AO$22,0),"")</f>
        <v>0.78947368421052633</v>
      </c>
      <c r="O42" s="27" cm="1">
        <f t="array" aca="1" ref="O42" ca="1">IFERROR(INDIRECT("R"&amp;ROW()&amp;$AN$23,0)/INDIRECT("R"&amp;ROW()&amp;$AO$23,0),"")</f>
        <v>0.91089108910891092</v>
      </c>
      <c r="P42" s="72" cm="1">
        <f t="array" aca="1" ref="P42" ca="1">IFERROR(INDIRECT("R"&amp;ROW()&amp;$AN$24,0)/INDIRECT("R"&amp;ROW()&amp;$AO$24,0),"")</f>
        <v>1</v>
      </c>
      <c r="R42" s="30">
        <v>104</v>
      </c>
      <c r="S42" s="31">
        <v>101</v>
      </c>
      <c r="T42" s="31">
        <v>22</v>
      </c>
      <c r="U42" s="32">
        <v>5</v>
      </c>
      <c r="V42" s="30">
        <v>114</v>
      </c>
      <c r="W42" s="31">
        <v>90</v>
      </c>
      <c r="X42" s="31">
        <v>21</v>
      </c>
      <c r="Y42" s="32">
        <v>2</v>
      </c>
      <c r="Z42" s="30">
        <v>101</v>
      </c>
      <c r="AA42" s="31">
        <v>92</v>
      </c>
      <c r="AB42" s="31">
        <v>22</v>
      </c>
      <c r="AC42" s="32">
        <v>2</v>
      </c>
      <c r="AD42" s="30">
        <v>73</v>
      </c>
      <c r="AE42" s="31">
        <v>73</v>
      </c>
      <c r="AF42" s="31">
        <v>46</v>
      </c>
      <c r="AG42" s="32">
        <v>8</v>
      </c>
      <c r="AH42" s="30">
        <v>392</v>
      </c>
      <c r="AI42" s="31">
        <v>356</v>
      </c>
      <c r="AJ42" s="31">
        <v>111</v>
      </c>
      <c r="AK42" s="32">
        <v>17</v>
      </c>
    </row>
    <row r="43" spans="1:37">
      <c r="A43" s="22" t="s">
        <v>90</v>
      </c>
      <c r="B43" s="23" cm="1">
        <f t="array" aca="1" ref="B43" ca="1">INDIRECT("R"&amp;ROW()&amp;"C"&amp;MATCH($A$3,$AM$8:$AM$12,0)*4+14,0)</f>
        <v>380</v>
      </c>
      <c r="C43" s="24" cm="1">
        <f t="array" aca="1" ref="C43" ca="1">INDIRECT("R"&amp;ROW()&amp;"C"&amp;MATCH($A$3,$AM$8:$AM$12,0)*4+15,0)</f>
        <v>369</v>
      </c>
      <c r="D43" s="24" cm="1">
        <f t="array" aca="1" ref="D43" ca="1">INDIRECT("R"&amp;ROW()&amp;"C"&amp;MATCH($A$3,$AM$8:$AM$12,0)*4+16,0)</f>
        <v>201</v>
      </c>
      <c r="E43" s="25" cm="1">
        <f t="array" aca="1" ref="E43" ca="1">INDIRECT("R"&amp;ROW()&amp;"C"&amp;MATCH($A$3,$AM$8:$AM$12,0)*4+17,0)</f>
        <v>36</v>
      </c>
      <c r="F43" s="26">
        <f t="shared" ca="1" si="7"/>
        <v>0.97105263157894739</v>
      </c>
      <c r="G43" s="27">
        <f t="shared" ca="1" si="8"/>
        <v>0.52894736842105261</v>
      </c>
      <c r="H43" s="28">
        <f t="shared" ca="1" si="9"/>
        <v>9.4736842105263161E-2</v>
      </c>
      <c r="I43" s="26">
        <f t="shared" ca="1" si="4"/>
        <v>0.54471544715447151</v>
      </c>
      <c r="J43" s="28">
        <f t="shared" ca="1" si="5"/>
        <v>9.7560975609756101E-2</v>
      </c>
      <c r="K43" s="29">
        <f t="shared" ca="1" si="6"/>
        <v>0.17910447761194029</v>
      </c>
      <c r="L43" s="67"/>
      <c r="M43" s="26" cm="1">
        <f t="array" aca="1" ref="M43" ca="1">IFERROR(INDIRECT("R"&amp;ROW()&amp;$AN$21,0)/INDIRECT("R"&amp;ROW()&amp;$AO$21,0),"")</f>
        <v>0.93203883495145634</v>
      </c>
      <c r="N43" s="27" cm="1">
        <f t="array" aca="1" ref="N43" ca="1">IFERROR(INDIRECT("R"&amp;ROW()&amp;$AN$22,0)/INDIRECT("R"&amp;ROW()&amp;$AO$22,0),"")</f>
        <v>0.99206349206349209</v>
      </c>
      <c r="O43" s="27" cm="1">
        <f t="array" aca="1" ref="O43" ca="1">IFERROR(INDIRECT("R"&amp;ROW()&amp;$AN$23,0)/INDIRECT("R"&amp;ROW()&amp;$AO$23,0),"")</f>
        <v>0.98611111111111116</v>
      </c>
      <c r="P43" s="72" cm="1">
        <f t="array" aca="1" ref="P43" ca="1">IFERROR(INDIRECT("R"&amp;ROW()&amp;$AN$24,0)/INDIRECT("R"&amp;ROW()&amp;$AO$24,0),"")</f>
        <v>0.97468354430379744</v>
      </c>
      <c r="R43" s="30">
        <v>103</v>
      </c>
      <c r="S43" s="31">
        <v>96</v>
      </c>
      <c r="T43" s="31">
        <v>17</v>
      </c>
      <c r="U43" s="32">
        <v>5</v>
      </c>
      <c r="V43" s="30">
        <v>126</v>
      </c>
      <c r="W43" s="31">
        <v>125</v>
      </c>
      <c r="X43" s="31">
        <v>64</v>
      </c>
      <c r="Y43" s="32">
        <v>10</v>
      </c>
      <c r="Z43" s="30">
        <v>72</v>
      </c>
      <c r="AA43" s="31">
        <v>71</v>
      </c>
      <c r="AB43" s="31">
        <v>56</v>
      </c>
      <c r="AC43" s="32">
        <v>11</v>
      </c>
      <c r="AD43" s="30">
        <v>79</v>
      </c>
      <c r="AE43" s="31">
        <v>77</v>
      </c>
      <c r="AF43" s="31">
        <v>64</v>
      </c>
      <c r="AG43" s="32">
        <v>10</v>
      </c>
      <c r="AH43" s="30">
        <v>380</v>
      </c>
      <c r="AI43" s="31">
        <v>369</v>
      </c>
      <c r="AJ43" s="31">
        <v>201</v>
      </c>
      <c r="AK43" s="32">
        <v>36</v>
      </c>
    </row>
    <row r="44" spans="1:37">
      <c r="A44" s="22" t="s">
        <v>91</v>
      </c>
      <c r="B44" s="23" cm="1">
        <f t="array" aca="1" ref="B44" ca="1">INDIRECT("R"&amp;ROW()&amp;"C"&amp;MATCH($A$3,$AM$8:$AM$12,0)*4+14,0)</f>
        <v>433</v>
      </c>
      <c r="C44" s="24" cm="1">
        <f t="array" aca="1" ref="C44" ca="1">INDIRECT("R"&amp;ROW()&amp;"C"&amp;MATCH($A$3,$AM$8:$AM$12,0)*4+15,0)</f>
        <v>212</v>
      </c>
      <c r="D44" s="24" cm="1">
        <f t="array" aca="1" ref="D44" ca="1">INDIRECT("R"&amp;ROW()&amp;"C"&amp;MATCH($A$3,$AM$8:$AM$12,0)*4+16,0)</f>
        <v>125</v>
      </c>
      <c r="E44" s="25" cm="1">
        <f t="array" aca="1" ref="E44" ca="1">INDIRECT("R"&amp;ROW()&amp;"C"&amp;MATCH($A$3,$AM$8:$AM$12,0)*4+17,0)</f>
        <v>7</v>
      </c>
      <c r="F44" s="26">
        <f t="shared" ca="1" si="7"/>
        <v>0.48960739030023093</v>
      </c>
      <c r="G44" s="27">
        <f t="shared" ca="1" si="8"/>
        <v>0.28868360277136257</v>
      </c>
      <c r="H44" s="28">
        <f t="shared" ca="1" si="9"/>
        <v>1.6166281755196306E-2</v>
      </c>
      <c r="I44" s="26">
        <f t="shared" ca="1" si="4"/>
        <v>0.589622641509434</v>
      </c>
      <c r="J44" s="28">
        <f t="shared" ca="1" si="5"/>
        <v>3.3018867924528301E-2</v>
      </c>
      <c r="K44" s="29">
        <f t="shared" ca="1" si="6"/>
        <v>5.6000000000000001E-2</v>
      </c>
      <c r="L44" s="67"/>
      <c r="M44" s="26" cm="1">
        <f t="array" aca="1" ref="M44" ca="1">IFERROR(INDIRECT("R"&amp;ROW()&amp;$AN$21,0)/INDIRECT("R"&amp;ROW()&amp;$AO$21,0),"")</f>
        <v>0.33653846153846156</v>
      </c>
      <c r="N44" s="27" cm="1">
        <f t="array" aca="1" ref="N44" ca="1">IFERROR(INDIRECT("R"&amp;ROW()&amp;$AN$22,0)/INDIRECT("R"&amp;ROW()&amp;$AO$22,0),"")</f>
        <v>0.37614678899082571</v>
      </c>
      <c r="O44" s="27" cm="1">
        <f t="array" aca="1" ref="O44" ca="1">IFERROR(INDIRECT("R"&amp;ROW()&amp;$AN$23,0)/INDIRECT("R"&amp;ROW()&amp;$AO$23,0),"")</f>
        <v>0.16</v>
      </c>
      <c r="P44" s="72" cm="1">
        <f t="array" aca="1" ref="P44" ca="1">IFERROR(INDIRECT("R"&amp;ROW()&amp;$AN$24,0)/INDIRECT("R"&amp;ROW()&amp;$AO$24,0),"")</f>
        <v>1</v>
      </c>
      <c r="R44" s="30">
        <v>104</v>
      </c>
      <c r="S44" s="31">
        <v>35</v>
      </c>
      <c r="T44" s="31">
        <v>5</v>
      </c>
      <c r="U44" s="32">
        <v>0</v>
      </c>
      <c r="V44" s="30">
        <v>109</v>
      </c>
      <c r="W44" s="31">
        <v>41</v>
      </c>
      <c r="X44" s="31">
        <v>9</v>
      </c>
      <c r="Y44" s="32">
        <v>1</v>
      </c>
      <c r="Z44" s="30">
        <v>100</v>
      </c>
      <c r="AA44" s="31">
        <v>16</v>
      </c>
      <c r="AB44" s="31">
        <v>4</v>
      </c>
      <c r="AC44" s="32">
        <v>1</v>
      </c>
      <c r="AD44" s="30">
        <v>120</v>
      </c>
      <c r="AE44" s="31">
        <v>120</v>
      </c>
      <c r="AF44" s="31">
        <v>107</v>
      </c>
      <c r="AG44" s="32">
        <v>5</v>
      </c>
      <c r="AH44" s="30">
        <v>433</v>
      </c>
      <c r="AI44" s="31">
        <v>212</v>
      </c>
      <c r="AJ44" s="31">
        <v>125</v>
      </c>
      <c r="AK44" s="32">
        <v>7</v>
      </c>
    </row>
    <row r="45" spans="1:37">
      <c r="A45" s="22" t="s">
        <v>92</v>
      </c>
      <c r="B45" s="23" cm="1">
        <f t="array" aca="1" ref="B45" ca="1">INDIRECT("R"&amp;ROW()&amp;"C"&amp;MATCH($A$3,$AM$8:$AM$12,0)*4+14,0)</f>
        <v>160</v>
      </c>
      <c r="C45" s="24" cm="1">
        <f t="array" aca="1" ref="C45" ca="1">INDIRECT("R"&amp;ROW()&amp;"C"&amp;MATCH($A$3,$AM$8:$AM$12,0)*4+15,0)</f>
        <v>158</v>
      </c>
      <c r="D45" s="24" cm="1">
        <f t="array" aca="1" ref="D45" ca="1">INDIRECT("R"&amp;ROW()&amp;"C"&amp;MATCH($A$3,$AM$8:$AM$12,0)*4+16,0)</f>
        <v>51</v>
      </c>
      <c r="E45" s="25" cm="1">
        <f t="array" aca="1" ref="E45" ca="1">INDIRECT("R"&amp;ROW()&amp;"C"&amp;MATCH($A$3,$AM$8:$AM$12,0)*4+17,0)</f>
        <v>10</v>
      </c>
      <c r="F45" s="26">
        <f t="shared" ca="1" si="7"/>
        <v>0.98750000000000004</v>
      </c>
      <c r="G45" s="27">
        <f t="shared" ca="1" si="8"/>
        <v>0.31874999999999998</v>
      </c>
      <c r="H45" s="28">
        <f t="shared" ca="1" si="9"/>
        <v>6.25E-2</v>
      </c>
      <c r="I45" s="26">
        <f t="shared" ca="1" si="4"/>
        <v>0.32278481012658228</v>
      </c>
      <c r="J45" s="28">
        <f t="shared" ca="1" si="5"/>
        <v>6.3291139240506333E-2</v>
      </c>
      <c r="K45" s="29">
        <f t="shared" ca="1" si="6"/>
        <v>0.19607843137254902</v>
      </c>
      <c r="L45" s="67"/>
      <c r="M45" s="26" t="str" cm="1">
        <f t="array" aca="1" ref="M45" ca="1">IFERROR(INDIRECT("R"&amp;ROW()&amp;$AN$21,0)/INDIRECT("R"&amp;ROW()&amp;$AO$21,0),"")</f>
        <v/>
      </c>
      <c r="N45" s="27" t="str" cm="1">
        <f t="array" aca="1" ref="N45" ca="1">IFERROR(INDIRECT("R"&amp;ROW()&amp;$AN$22,0)/INDIRECT("R"&amp;ROW()&amp;$AO$22,0),"")</f>
        <v/>
      </c>
      <c r="O45" s="27" t="str" cm="1">
        <f t="array" aca="1" ref="O45" ca="1">IFERROR(INDIRECT("R"&amp;ROW()&amp;$AN$23,0)/INDIRECT("R"&amp;ROW()&amp;$AO$23,0),"")</f>
        <v/>
      </c>
      <c r="P45" s="72" cm="1">
        <f t="array" aca="1" ref="P45" ca="1">IFERROR(INDIRECT("R"&amp;ROW()&amp;$AN$24,0)/INDIRECT("R"&amp;ROW()&amp;$AO$24,0),"")</f>
        <v>0.98750000000000004</v>
      </c>
      <c r="R45" s="30" t="s">
        <v>136</v>
      </c>
      <c r="S45" s="31" t="s">
        <v>136</v>
      </c>
      <c r="T45" s="31" t="s">
        <v>136</v>
      </c>
      <c r="U45" s="32" t="s">
        <v>136</v>
      </c>
      <c r="V45" s="30" t="s">
        <v>136</v>
      </c>
      <c r="W45" s="31" t="s">
        <v>136</v>
      </c>
      <c r="X45" s="31" t="s">
        <v>136</v>
      </c>
      <c r="Y45" s="32" t="s">
        <v>136</v>
      </c>
      <c r="Z45" s="30" t="s">
        <v>136</v>
      </c>
      <c r="AA45" s="31" t="s">
        <v>136</v>
      </c>
      <c r="AB45" s="31" t="s">
        <v>136</v>
      </c>
      <c r="AC45" s="32" t="s">
        <v>136</v>
      </c>
      <c r="AD45" s="30">
        <v>160</v>
      </c>
      <c r="AE45" s="31">
        <v>158</v>
      </c>
      <c r="AF45" s="31">
        <v>51</v>
      </c>
      <c r="AG45" s="32">
        <v>10</v>
      </c>
      <c r="AH45" s="30">
        <v>160</v>
      </c>
      <c r="AI45" s="31">
        <v>158</v>
      </c>
      <c r="AJ45" s="31">
        <v>51</v>
      </c>
      <c r="AK45" s="32">
        <v>10</v>
      </c>
    </row>
    <row r="46" spans="1:37">
      <c r="A46" s="22" t="s">
        <v>93</v>
      </c>
      <c r="B46" s="23" cm="1">
        <f t="array" aca="1" ref="B46" ca="1">INDIRECT("R"&amp;ROW()&amp;"C"&amp;MATCH($A$3,$AM$8:$AM$12,0)*4+14,0)</f>
        <v>1954</v>
      </c>
      <c r="C46" s="24" cm="1">
        <f t="array" aca="1" ref="C46" ca="1">INDIRECT("R"&amp;ROW()&amp;"C"&amp;MATCH($A$3,$AM$8:$AM$12,0)*4+15,0)</f>
        <v>650</v>
      </c>
      <c r="D46" s="24" cm="1">
        <f t="array" aca="1" ref="D46" ca="1">INDIRECT("R"&amp;ROW()&amp;"C"&amp;MATCH($A$3,$AM$8:$AM$12,0)*4+16,0)</f>
        <v>76</v>
      </c>
      <c r="E46" s="25" cm="1">
        <f t="array" aca="1" ref="E46" ca="1">INDIRECT("R"&amp;ROW()&amp;"C"&amp;MATCH($A$3,$AM$8:$AM$12,0)*4+17,0)</f>
        <v>21</v>
      </c>
      <c r="F46" s="26">
        <f t="shared" ca="1" si="7"/>
        <v>0.33265097236438074</v>
      </c>
      <c r="G46" s="27">
        <f t="shared" ca="1" si="8"/>
        <v>3.8894575230296824E-2</v>
      </c>
      <c r="H46" s="28">
        <f t="shared" ca="1" si="9"/>
        <v>1.0747185261003071E-2</v>
      </c>
      <c r="I46" s="26">
        <f t="shared" ca="1" si="4"/>
        <v>0.11692307692307692</v>
      </c>
      <c r="J46" s="28">
        <f t="shared" ca="1" si="5"/>
        <v>3.2307692307692308E-2</v>
      </c>
      <c r="K46" s="29">
        <f t="shared" ca="1" si="6"/>
        <v>0.27631578947368424</v>
      </c>
      <c r="L46" s="67"/>
      <c r="M46" s="26" cm="1">
        <f t="array" aca="1" ref="M46" ca="1">IFERROR(INDIRECT("R"&amp;ROW()&amp;$AN$21,0)/INDIRECT("R"&amp;ROW()&amp;$AO$21,0),"")</f>
        <v>2.5316455696202531E-2</v>
      </c>
      <c r="N46" s="27" cm="1">
        <f t="array" aca="1" ref="N46" ca="1">IFERROR(INDIRECT("R"&amp;ROW()&amp;$AN$22,0)/INDIRECT("R"&amp;ROW()&amp;$AO$22,0),"")</f>
        <v>0.87070151306740029</v>
      </c>
      <c r="O46" s="27" cm="1">
        <f t="array" aca="1" ref="O46" ca="1">IFERROR(INDIRECT("R"&amp;ROW()&amp;$AN$23,0)/INDIRECT("R"&amp;ROW()&amp;$AO$23,0),"")</f>
        <v>1.6806722689075631E-3</v>
      </c>
      <c r="P46" s="72" t="str" cm="1">
        <f t="array" aca="1" ref="P46" ca="1">IFERROR(INDIRECT("R"&amp;ROW()&amp;$AN$24,0)/INDIRECT("R"&amp;ROW()&amp;$AO$24,0),"")</f>
        <v/>
      </c>
      <c r="R46" s="30">
        <v>632</v>
      </c>
      <c r="S46" s="31">
        <v>16</v>
      </c>
      <c r="T46" s="31">
        <v>3</v>
      </c>
      <c r="U46" s="32">
        <v>0</v>
      </c>
      <c r="V46" s="30">
        <v>727</v>
      </c>
      <c r="W46" s="31">
        <v>633</v>
      </c>
      <c r="X46" s="31">
        <v>73</v>
      </c>
      <c r="Y46" s="32">
        <v>21</v>
      </c>
      <c r="Z46" s="30">
        <v>595</v>
      </c>
      <c r="AA46" s="31">
        <v>1</v>
      </c>
      <c r="AB46" s="31">
        <v>0</v>
      </c>
      <c r="AC46" s="32">
        <v>0</v>
      </c>
      <c r="AD46" s="30" t="s">
        <v>136</v>
      </c>
      <c r="AE46" s="31" t="s">
        <v>136</v>
      </c>
      <c r="AF46" s="31" t="s">
        <v>136</v>
      </c>
      <c r="AG46" s="32" t="s">
        <v>136</v>
      </c>
      <c r="AH46" s="30">
        <v>1954</v>
      </c>
      <c r="AI46" s="31">
        <v>650</v>
      </c>
      <c r="AJ46" s="31">
        <v>76</v>
      </c>
      <c r="AK46" s="32">
        <v>21</v>
      </c>
    </row>
    <row r="47" spans="1:37">
      <c r="A47" s="22" t="s">
        <v>94</v>
      </c>
      <c r="B47" s="23" cm="1">
        <f t="array" aca="1" ref="B47" ca="1">INDIRECT("R"&amp;ROW()&amp;"C"&amp;MATCH($A$3,$AM$8:$AM$12,0)*4+14,0)</f>
        <v>167</v>
      </c>
      <c r="C47" s="24" cm="1">
        <f t="array" aca="1" ref="C47" ca="1">INDIRECT("R"&amp;ROW()&amp;"C"&amp;MATCH($A$3,$AM$8:$AM$12,0)*4+15,0)</f>
        <v>166</v>
      </c>
      <c r="D47" s="24" cm="1">
        <f t="array" aca="1" ref="D47" ca="1">INDIRECT("R"&amp;ROW()&amp;"C"&amp;MATCH($A$3,$AM$8:$AM$12,0)*4+16,0)</f>
        <v>137</v>
      </c>
      <c r="E47" s="25" cm="1">
        <f t="array" aca="1" ref="E47" ca="1">INDIRECT("R"&amp;ROW()&amp;"C"&amp;MATCH($A$3,$AM$8:$AM$12,0)*4+17,0)</f>
        <v>5</v>
      </c>
      <c r="F47" s="26">
        <f t="shared" ca="1" si="7"/>
        <v>0.99401197604790414</v>
      </c>
      <c r="G47" s="27">
        <f t="shared" ca="1" si="8"/>
        <v>0.82035928143712578</v>
      </c>
      <c r="H47" s="28">
        <f t="shared" ca="1" si="9"/>
        <v>2.9940119760479042E-2</v>
      </c>
      <c r="I47" s="26">
        <f t="shared" ca="1" si="4"/>
        <v>0.82530120481927716</v>
      </c>
      <c r="J47" s="28">
        <f t="shared" ca="1" si="5"/>
        <v>3.0120481927710843E-2</v>
      </c>
      <c r="K47" s="29">
        <f t="shared" ca="1" si="6"/>
        <v>3.6496350364963501E-2</v>
      </c>
      <c r="L47" s="67"/>
      <c r="M47" s="26" cm="1">
        <f t="array" aca="1" ref="M47" ca="1">IFERROR(INDIRECT("R"&amp;ROW()&amp;$AN$21,0)/INDIRECT("R"&amp;ROW()&amp;$AO$21,0),"")</f>
        <v>1</v>
      </c>
      <c r="N47" s="27" cm="1">
        <f t="array" aca="1" ref="N47" ca="1">IFERROR(INDIRECT("R"&amp;ROW()&amp;$AN$22,0)/INDIRECT("R"&amp;ROW()&amp;$AO$22,0),"")</f>
        <v>0.98113207547169812</v>
      </c>
      <c r="O47" s="27" cm="1">
        <f t="array" aca="1" ref="O47" ca="1">IFERROR(INDIRECT("R"&amp;ROW()&amp;$AN$23,0)/INDIRECT("R"&amp;ROW()&amp;$AO$23,0),"")</f>
        <v>1</v>
      </c>
      <c r="P47" s="72" cm="1">
        <f t="array" aca="1" ref="P47" ca="1">IFERROR(INDIRECT("R"&amp;ROW()&amp;$AN$24,0)/INDIRECT("R"&amp;ROW()&amp;$AO$24,0),"")</f>
        <v>1</v>
      </c>
      <c r="R47" s="30">
        <v>38</v>
      </c>
      <c r="S47" s="31">
        <v>38</v>
      </c>
      <c r="T47" s="31">
        <v>37</v>
      </c>
      <c r="U47" s="32">
        <v>2</v>
      </c>
      <c r="V47" s="30">
        <v>53</v>
      </c>
      <c r="W47" s="31">
        <v>52</v>
      </c>
      <c r="X47" s="31">
        <v>36</v>
      </c>
      <c r="Y47" s="32">
        <v>2</v>
      </c>
      <c r="Z47" s="30">
        <v>38</v>
      </c>
      <c r="AA47" s="31">
        <v>38</v>
      </c>
      <c r="AB47" s="31">
        <v>34</v>
      </c>
      <c r="AC47" s="32">
        <v>0</v>
      </c>
      <c r="AD47" s="30">
        <v>38</v>
      </c>
      <c r="AE47" s="31">
        <v>38</v>
      </c>
      <c r="AF47" s="31">
        <v>30</v>
      </c>
      <c r="AG47" s="32">
        <v>1</v>
      </c>
      <c r="AH47" s="30">
        <v>167</v>
      </c>
      <c r="AI47" s="31">
        <v>166</v>
      </c>
      <c r="AJ47" s="31">
        <v>137</v>
      </c>
      <c r="AK47" s="32">
        <v>5</v>
      </c>
    </row>
    <row r="48" spans="1:37">
      <c r="A48" s="22" t="s">
        <v>95</v>
      </c>
      <c r="B48" s="23" cm="1">
        <f t="array" aca="1" ref="B48" ca="1">INDIRECT("R"&amp;ROW()&amp;"C"&amp;MATCH($A$3,$AM$8:$AM$12,0)*4+14,0)</f>
        <v>111</v>
      </c>
      <c r="C48" s="24" cm="1">
        <f t="array" aca="1" ref="C48" ca="1">INDIRECT("R"&amp;ROW()&amp;"C"&amp;MATCH($A$3,$AM$8:$AM$12,0)*4+15,0)</f>
        <v>110</v>
      </c>
      <c r="D48" s="24" cm="1">
        <f t="array" aca="1" ref="D48" ca="1">INDIRECT("R"&amp;ROW()&amp;"C"&amp;MATCH($A$3,$AM$8:$AM$12,0)*4+16,0)</f>
        <v>10</v>
      </c>
      <c r="E48" s="25" cm="1">
        <f t="array" aca="1" ref="E48" ca="1">INDIRECT("R"&amp;ROW()&amp;"C"&amp;MATCH($A$3,$AM$8:$AM$12,0)*4+17,0)</f>
        <v>3</v>
      </c>
      <c r="F48" s="26">
        <f t="shared" ca="1" si="7"/>
        <v>0.99099099099099097</v>
      </c>
      <c r="G48" s="27">
        <f t="shared" ca="1" si="8"/>
        <v>9.0090090090090086E-2</v>
      </c>
      <c r="H48" s="28">
        <f t="shared" ca="1" si="9"/>
        <v>2.7027027027027029E-2</v>
      </c>
      <c r="I48" s="26">
        <f t="shared" ca="1" si="4"/>
        <v>9.0909090909090912E-2</v>
      </c>
      <c r="J48" s="28">
        <f t="shared" ca="1" si="5"/>
        <v>2.7272727272727271E-2</v>
      </c>
      <c r="K48" s="29">
        <f t="shared" ca="1" si="6"/>
        <v>0.3</v>
      </c>
      <c r="L48" s="67"/>
      <c r="M48" s="26" cm="1">
        <f t="array" aca="1" ref="M48" ca="1">IFERROR(INDIRECT("R"&amp;ROW()&amp;$AN$21,0)/INDIRECT("R"&amp;ROW()&amp;$AO$21,0),"")</f>
        <v>0.99099099099099097</v>
      </c>
      <c r="N48" s="27" t="str" cm="1">
        <f t="array" aca="1" ref="N48" ca="1">IFERROR(INDIRECT("R"&amp;ROW()&amp;$AN$22,0)/INDIRECT("R"&amp;ROW()&amp;$AO$22,0),"")</f>
        <v/>
      </c>
      <c r="O48" s="27" t="str" cm="1">
        <f t="array" aca="1" ref="O48" ca="1">IFERROR(INDIRECT("R"&amp;ROW()&amp;$AN$23,0)/INDIRECT("R"&amp;ROW()&amp;$AO$23,0),"")</f>
        <v/>
      </c>
      <c r="P48" s="72" t="str" cm="1">
        <f t="array" aca="1" ref="P48" ca="1">IFERROR(INDIRECT("R"&amp;ROW()&amp;$AN$24,0)/INDIRECT("R"&amp;ROW()&amp;$AO$24,0),"")</f>
        <v/>
      </c>
      <c r="R48" s="30">
        <v>111</v>
      </c>
      <c r="S48" s="31">
        <v>110</v>
      </c>
      <c r="T48" s="31">
        <v>10</v>
      </c>
      <c r="U48" s="32">
        <v>3</v>
      </c>
      <c r="V48" s="30" t="s">
        <v>136</v>
      </c>
      <c r="W48" s="31" t="s">
        <v>136</v>
      </c>
      <c r="X48" s="31" t="s">
        <v>136</v>
      </c>
      <c r="Y48" s="32" t="s">
        <v>136</v>
      </c>
      <c r="Z48" s="30" t="s">
        <v>136</v>
      </c>
      <c r="AA48" s="31" t="s">
        <v>136</v>
      </c>
      <c r="AB48" s="31" t="s">
        <v>136</v>
      </c>
      <c r="AC48" s="32" t="s">
        <v>136</v>
      </c>
      <c r="AD48" s="30" t="s">
        <v>136</v>
      </c>
      <c r="AE48" s="31" t="s">
        <v>136</v>
      </c>
      <c r="AF48" s="31" t="s">
        <v>136</v>
      </c>
      <c r="AG48" s="32" t="s">
        <v>136</v>
      </c>
      <c r="AH48" s="30">
        <v>111</v>
      </c>
      <c r="AI48" s="31">
        <v>110</v>
      </c>
      <c r="AJ48" s="31">
        <v>10</v>
      </c>
      <c r="AK48" s="32">
        <v>3</v>
      </c>
    </row>
    <row r="49" spans="1:37">
      <c r="A49" s="22" t="s">
        <v>96</v>
      </c>
      <c r="B49" s="23" cm="1">
        <f t="array" aca="1" ref="B49" ca="1">INDIRECT("R"&amp;ROW()&amp;"C"&amp;MATCH($A$3,$AM$8:$AM$12,0)*4+14,0)</f>
        <v>292</v>
      </c>
      <c r="C49" s="24" cm="1">
        <f t="array" aca="1" ref="C49" ca="1">INDIRECT("R"&amp;ROW()&amp;"C"&amp;MATCH($A$3,$AM$8:$AM$12,0)*4+15,0)</f>
        <v>270</v>
      </c>
      <c r="D49" s="24" cm="1">
        <f t="array" aca="1" ref="D49" ca="1">INDIRECT("R"&amp;ROW()&amp;"C"&amp;MATCH($A$3,$AM$8:$AM$12,0)*4+16,0)</f>
        <v>45</v>
      </c>
      <c r="E49" s="25" cm="1">
        <f t="array" aca="1" ref="E49" ca="1">INDIRECT("R"&amp;ROW()&amp;"C"&amp;MATCH($A$3,$AM$8:$AM$12,0)*4+17,0)</f>
        <v>3</v>
      </c>
      <c r="F49" s="26">
        <f t="shared" ca="1" si="7"/>
        <v>0.92465753424657537</v>
      </c>
      <c r="G49" s="27">
        <f t="shared" ca="1" si="8"/>
        <v>0.1541095890410959</v>
      </c>
      <c r="H49" s="28">
        <f t="shared" ca="1" si="9"/>
        <v>1.0273972602739725E-2</v>
      </c>
      <c r="I49" s="26">
        <f t="shared" ca="1" si="4"/>
        <v>0.16666666666666666</v>
      </c>
      <c r="J49" s="28">
        <f t="shared" ca="1" si="5"/>
        <v>1.1111111111111112E-2</v>
      </c>
      <c r="K49" s="29">
        <f t="shared" ca="1" si="6"/>
        <v>6.6666666666666666E-2</v>
      </c>
      <c r="L49" s="67"/>
      <c r="M49" s="26" t="str" cm="1">
        <f t="array" aca="1" ref="M49" ca="1">IFERROR(INDIRECT("R"&amp;ROW()&amp;$AN$21,0)/INDIRECT("R"&amp;ROW()&amp;$AO$21,0),"")</f>
        <v/>
      </c>
      <c r="N49" s="27" cm="1">
        <f t="array" aca="1" ref="N49" ca="1">IFERROR(INDIRECT("R"&amp;ROW()&amp;$AN$22,0)/INDIRECT("R"&amp;ROW()&amp;$AO$22,0),"")</f>
        <v>0.90506329113924056</v>
      </c>
      <c r="O49" s="27" cm="1">
        <f t="array" aca="1" ref="O49" ca="1">IFERROR(INDIRECT("R"&amp;ROW()&amp;$AN$23,0)/INDIRECT("R"&amp;ROW()&amp;$AO$23,0),"")</f>
        <v>0.94776119402985071</v>
      </c>
      <c r="P49" s="72" t="str" cm="1">
        <f t="array" aca="1" ref="P49" ca="1">IFERROR(INDIRECT("R"&amp;ROW()&amp;$AN$24,0)/INDIRECT("R"&amp;ROW()&amp;$AO$24,0),"")</f>
        <v/>
      </c>
      <c r="R49" s="30" t="s">
        <v>136</v>
      </c>
      <c r="S49" s="31" t="s">
        <v>136</v>
      </c>
      <c r="T49" s="31" t="s">
        <v>136</v>
      </c>
      <c r="U49" s="32" t="s">
        <v>136</v>
      </c>
      <c r="V49" s="30">
        <v>158</v>
      </c>
      <c r="W49" s="31">
        <v>143</v>
      </c>
      <c r="X49" s="31">
        <v>17</v>
      </c>
      <c r="Y49" s="32">
        <v>2</v>
      </c>
      <c r="Z49" s="30">
        <v>134</v>
      </c>
      <c r="AA49" s="31">
        <v>127</v>
      </c>
      <c r="AB49" s="31">
        <v>28</v>
      </c>
      <c r="AC49" s="32">
        <v>1</v>
      </c>
      <c r="AD49" s="30" t="s">
        <v>136</v>
      </c>
      <c r="AE49" s="31" t="s">
        <v>136</v>
      </c>
      <c r="AF49" s="31" t="s">
        <v>136</v>
      </c>
      <c r="AG49" s="32" t="s">
        <v>136</v>
      </c>
      <c r="AH49" s="30">
        <v>292</v>
      </c>
      <c r="AI49" s="31">
        <v>270</v>
      </c>
      <c r="AJ49" s="31">
        <v>45</v>
      </c>
      <c r="AK49" s="32">
        <v>3</v>
      </c>
    </row>
    <row r="50" spans="1:37">
      <c r="A50" s="22" t="s">
        <v>97</v>
      </c>
      <c r="B50" s="23" cm="1">
        <f t="array" aca="1" ref="B50" ca="1">INDIRECT("R"&amp;ROW()&amp;"C"&amp;MATCH($A$3,$AM$8:$AM$12,0)*4+14,0)</f>
        <v>333</v>
      </c>
      <c r="C50" s="24" cm="1">
        <f t="array" aca="1" ref="C50" ca="1">INDIRECT("R"&amp;ROW()&amp;"C"&amp;MATCH($A$3,$AM$8:$AM$12,0)*4+15,0)</f>
        <v>181</v>
      </c>
      <c r="D50" s="24" cm="1">
        <f t="array" aca="1" ref="D50" ca="1">INDIRECT("R"&amp;ROW()&amp;"C"&amp;MATCH($A$3,$AM$8:$AM$12,0)*4+16,0)</f>
        <v>28</v>
      </c>
      <c r="E50" s="25" cm="1">
        <f t="array" aca="1" ref="E50" ca="1">INDIRECT("R"&amp;ROW()&amp;"C"&amp;MATCH($A$3,$AM$8:$AM$12,0)*4+17,0)</f>
        <v>10</v>
      </c>
      <c r="F50" s="26">
        <f t="shared" ca="1" si="7"/>
        <v>0.54354354354354351</v>
      </c>
      <c r="G50" s="27">
        <f t="shared" ca="1" si="8"/>
        <v>8.408408408408409E-2</v>
      </c>
      <c r="H50" s="28">
        <f t="shared" ca="1" si="9"/>
        <v>3.003003003003003E-2</v>
      </c>
      <c r="I50" s="26">
        <f t="shared" ca="1" si="4"/>
        <v>0.15469613259668508</v>
      </c>
      <c r="J50" s="28">
        <f t="shared" ca="1" si="5"/>
        <v>5.5248618784530384E-2</v>
      </c>
      <c r="K50" s="29">
        <f t="shared" ca="1" si="6"/>
        <v>0.35714285714285715</v>
      </c>
      <c r="L50" s="67"/>
      <c r="M50" s="26" cm="1">
        <f t="array" aca="1" ref="M50" ca="1">IFERROR(INDIRECT("R"&amp;ROW()&amp;$AN$21,0)/INDIRECT("R"&amp;ROW()&amp;$AO$21,0),"")</f>
        <v>3.5294117647058823E-2</v>
      </c>
      <c r="N50" s="27" cm="1">
        <f t="array" aca="1" ref="N50" ca="1">IFERROR(INDIRECT("R"&amp;ROW()&amp;$AN$22,0)/INDIRECT("R"&amp;ROW()&amp;$AO$22,0),"")</f>
        <v>0.2967032967032967</v>
      </c>
      <c r="O50" s="27" cm="1">
        <f t="array" aca="1" ref="O50" ca="1">IFERROR(INDIRECT("R"&amp;ROW()&amp;$AN$23,0)/INDIRECT("R"&amp;ROW()&amp;$AO$23,0),"")</f>
        <v>0.94252873563218387</v>
      </c>
      <c r="P50" s="72" cm="1">
        <f t="array" aca="1" ref="P50" ca="1">IFERROR(INDIRECT("R"&amp;ROW()&amp;$AN$24,0)/INDIRECT("R"&amp;ROW()&amp;$AO$24,0),"")</f>
        <v>0.98571428571428577</v>
      </c>
      <c r="R50" s="30">
        <v>85</v>
      </c>
      <c r="S50" s="31">
        <v>3</v>
      </c>
      <c r="T50" s="31">
        <v>1</v>
      </c>
      <c r="U50" s="32">
        <v>0</v>
      </c>
      <c r="V50" s="30">
        <v>91</v>
      </c>
      <c r="W50" s="31">
        <v>27</v>
      </c>
      <c r="X50" s="31">
        <v>2</v>
      </c>
      <c r="Y50" s="32">
        <v>1</v>
      </c>
      <c r="Z50" s="30">
        <v>87</v>
      </c>
      <c r="AA50" s="31">
        <v>82</v>
      </c>
      <c r="AB50" s="31">
        <v>12</v>
      </c>
      <c r="AC50" s="32">
        <v>5</v>
      </c>
      <c r="AD50" s="30">
        <v>70</v>
      </c>
      <c r="AE50" s="31">
        <v>69</v>
      </c>
      <c r="AF50" s="31">
        <v>13</v>
      </c>
      <c r="AG50" s="32">
        <v>4</v>
      </c>
      <c r="AH50" s="30">
        <v>333</v>
      </c>
      <c r="AI50" s="31">
        <v>181</v>
      </c>
      <c r="AJ50" s="31">
        <v>28</v>
      </c>
      <c r="AK50" s="32">
        <v>10</v>
      </c>
    </row>
    <row r="51" spans="1:37">
      <c r="A51" s="22" t="s">
        <v>98</v>
      </c>
      <c r="B51" s="23" cm="1">
        <f t="array" aca="1" ref="B51" ca="1">INDIRECT("R"&amp;ROW()&amp;"C"&amp;MATCH($A$3,$AM$8:$AM$12,0)*4+14,0)</f>
        <v>305</v>
      </c>
      <c r="C51" s="24" cm="1">
        <f t="array" aca="1" ref="C51" ca="1">INDIRECT("R"&amp;ROW()&amp;"C"&amp;MATCH($A$3,$AM$8:$AM$12,0)*4+15,0)</f>
        <v>242</v>
      </c>
      <c r="D51" s="24" cm="1">
        <f t="array" aca="1" ref="D51" ca="1">INDIRECT("R"&amp;ROW()&amp;"C"&amp;MATCH($A$3,$AM$8:$AM$12,0)*4+16,0)</f>
        <v>47</v>
      </c>
      <c r="E51" s="25" cm="1">
        <f t="array" aca="1" ref="E51" ca="1">INDIRECT("R"&amp;ROW()&amp;"C"&amp;MATCH($A$3,$AM$8:$AM$12,0)*4+17,0)</f>
        <v>2</v>
      </c>
      <c r="F51" s="26">
        <f t="shared" ca="1" si="7"/>
        <v>0.79344262295081969</v>
      </c>
      <c r="G51" s="27">
        <f t="shared" ca="1" si="8"/>
        <v>0.1540983606557377</v>
      </c>
      <c r="H51" s="28">
        <f t="shared" ca="1" si="9"/>
        <v>6.5573770491803279E-3</v>
      </c>
      <c r="I51" s="26">
        <f t="shared" ca="1" si="4"/>
        <v>0.19421487603305784</v>
      </c>
      <c r="J51" s="28">
        <f t="shared" ca="1" si="5"/>
        <v>8.2644628099173556E-3</v>
      </c>
      <c r="K51" s="29">
        <f t="shared" ca="1" si="6"/>
        <v>4.2553191489361701E-2</v>
      </c>
      <c r="L51" s="67"/>
      <c r="M51" s="26" cm="1">
        <f t="array" aca="1" ref="M51" ca="1">IFERROR(INDIRECT("R"&amp;ROW()&amp;$AN$21,0)/INDIRECT("R"&amp;ROW()&amp;$AO$21,0),"")</f>
        <v>0.97744360902255634</v>
      </c>
      <c r="N51" s="27" cm="1">
        <f t="array" aca="1" ref="N51" ca="1">IFERROR(INDIRECT("R"&amp;ROW()&amp;$AN$22,0)/INDIRECT("R"&amp;ROW()&amp;$AO$22,0),"")</f>
        <v>0.65116279069767447</v>
      </c>
      <c r="O51" s="27" t="str" cm="1">
        <f t="array" aca="1" ref="O51" ca="1">IFERROR(INDIRECT("R"&amp;ROW()&amp;$AN$23,0)/INDIRECT("R"&amp;ROW()&amp;$AO$23,0),"")</f>
        <v/>
      </c>
      <c r="P51" s="72" t="str" cm="1">
        <f t="array" aca="1" ref="P51" ca="1">IFERROR(INDIRECT("R"&amp;ROW()&amp;$AN$24,0)/INDIRECT("R"&amp;ROW()&amp;$AO$24,0),"")</f>
        <v/>
      </c>
      <c r="R51" s="30">
        <v>133</v>
      </c>
      <c r="S51" s="31">
        <v>130</v>
      </c>
      <c r="T51" s="31">
        <v>31</v>
      </c>
      <c r="U51" s="32">
        <v>1</v>
      </c>
      <c r="V51" s="30">
        <v>172</v>
      </c>
      <c r="W51" s="31">
        <v>112</v>
      </c>
      <c r="X51" s="31">
        <v>16</v>
      </c>
      <c r="Y51" s="32">
        <v>1</v>
      </c>
      <c r="Z51" s="30" t="s">
        <v>136</v>
      </c>
      <c r="AA51" s="31" t="s">
        <v>136</v>
      </c>
      <c r="AB51" s="31" t="s">
        <v>136</v>
      </c>
      <c r="AC51" s="32" t="s">
        <v>136</v>
      </c>
      <c r="AD51" s="30" t="s">
        <v>136</v>
      </c>
      <c r="AE51" s="31" t="s">
        <v>136</v>
      </c>
      <c r="AF51" s="31" t="s">
        <v>136</v>
      </c>
      <c r="AG51" s="32" t="s">
        <v>136</v>
      </c>
      <c r="AH51" s="30">
        <v>305</v>
      </c>
      <c r="AI51" s="31">
        <v>242</v>
      </c>
      <c r="AJ51" s="31">
        <v>47</v>
      </c>
      <c r="AK51" s="32">
        <v>2</v>
      </c>
    </row>
    <row r="52" spans="1:37">
      <c r="A52" s="22" t="s">
        <v>99</v>
      </c>
      <c r="B52" s="23" cm="1">
        <f t="array" aca="1" ref="B52" ca="1">INDIRECT("R"&amp;ROW()&amp;"C"&amp;MATCH($A$3,$AM$8:$AM$12,0)*4+14,0)</f>
        <v>206</v>
      </c>
      <c r="C52" s="24" cm="1">
        <f t="array" aca="1" ref="C52" ca="1">INDIRECT("R"&amp;ROW()&amp;"C"&amp;MATCH($A$3,$AM$8:$AM$12,0)*4+15,0)</f>
        <v>58</v>
      </c>
      <c r="D52" s="24" cm="1">
        <f t="array" aca="1" ref="D52" ca="1">INDIRECT("R"&amp;ROW()&amp;"C"&amp;MATCH($A$3,$AM$8:$AM$12,0)*4+16,0)</f>
        <v>25</v>
      </c>
      <c r="E52" s="25" cm="1">
        <f t="array" aca="1" ref="E52" ca="1">INDIRECT("R"&amp;ROW()&amp;"C"&amp;MATCH($A$3,$AM$8:$AM$12,0)*4+17,0)</f>
        <v>2</v>
      </c>
      <c r="F52" s="26">
        <f t="shared" ca="1" si="7"/>
        <v>0.28155339805825241</v>
      </c>
      <c r="G52" s="27">
        <f t="shared" ca="1" si="8"/>
        <v>0.12135922330097088</v>
      </c>
      <c r="H52" s="28">
        <f t="shared" ca="1" si="9"/>
        <v>9.7087378640776691E-3</v>
      </c>
      <c r="I52" s="26">
        <f t="shared" ca="1" si="4"/>
        <v>0.43103448275862066</v>
      </c>
      <c r="J52" s="28">
        <f t="shared" ca="1" si="5"/>
        <v>3.4482758620689655E-2</v>
      </c>
      <c r="K52" s="29">
        <f t="shared" ca="1" si="6"/>
        <v>0.08</v>
      </c>
      <c r="L52" s="67"/>
      <c r="M52" s="26" cm="1">
        <f t="array" aca="1" ref="M52" ca="1">IFERROR(INDIRECT("R"&amp;ROW()&amp;$AN$21,0)/INDIRECT("R"&amp;ROW()&amp;$AO$21,0),"")</f>
        <v>0</v>
      </c>
      <c r="N52" s="27" cm="1">
        <f t="array" aca="1" ref="N52" ca="1">IFERROR(INDIRECT("R"&amp;ROW()&amp;$AN$22,0)/INDIRECT("R"&amp;ROW()&amp;$AO$22,0),"")</f>
        <v>0</v>
      </c>
      <c r="O52" s="27" t="str" cm="1">
        <f t="array" aca="1" ref="O52" ca="1">IFERROR(INDIRECT("R"&amp;ROW()&amp;$AN$23,0)/INDIRECT("R"&amp;ROW()&amp;$AO$23,0),"")</f>
        <v/>
      </c>
      <c r="P52" s="72" cm="1">
        <f t="array" aca="1" ref="P52" ca="1">IFERROR(INDIRECT("R"&amp;ROW()&amp;$AN$24,0)/INDIRECT("R"&amp;ROW()&amp;$AO$24,0),"")</f>
        <v>0.95081967213114749</v>
      </c>
      <c r="R52" s="30">
        <v>62</v>
      </c>
      <c r="S52" s="31">
        <v>0</v>
      </c>
      <c r="T52" s="31">
        <v>0</v>
      </c>
      <c r="U52" s="32">
        <v>0</v>
      </c>
      <c r="V52" s="30">
        <v>83</v>
      </c>
      <c r="W52" s="31">
        <v>0</v>
      </c>
      <c r="X52" s="31">
        <v>0</v>
      </c>
      <c r="Y52" s="32">
        <v>0</v>
      </c>
      <c r="Z52" s="30" t="s">
        <v>136</v>
      </c>
      <c r="AA52" s="31" t="s">
        <v>136</v>
      </c>
      <c r="AB52" s="31" t="s">
        <v>136</v>
      </c>
      <c r="AC52" s="32" t="s">
        <v>136</v>
      </c>
      <c r="AD52" s="30">
        <v>61</v>
      </c>
      <c r="AE52" s="31">
        <v>58</v>
      </c>
      <c r="AF52" s="31">
        <v>25</v>
      </c>
      <c r="AG52" s="32">
        <v>2</v>
      </c>
      <c r="AH52" s="30">
        <v>206</v>
      </c>
      <c r="AI52" s="31">
        <v>58</v>
      </c>
      <c r="AJ52" s="31">
        <v>25</v>
      </c>
      <c r="AK52" s="32">
        <v>2</v>
      </c>
    </row>
    <row r="53" spans="1:37">
      <c r="A53" s="22" t="s">
        <v>100</v>
      </c>
      <c r="B53" s="23" cm="1">
        <f t="array" aca="1" ref="B53" ca="1">INDIRECT("R"&amp;ROW()&amp;"C"&amp;MATCH($A$3,$AM$8:$AM$12,0)*4+14,0)</f>
        <v>247</v>
      </c>
      <c r="C53" s="24" cm="1">
        <f t="array" aca="1" ref="C53" ca="1">INDIRECT("R"&amp;ROW()&amp;"C"&amp;MATCH($A$3,$AM$8:$AM$12,0)*4+15,0)</f>
        <v>0</v>
      </c>
      <c r="D53" s="24" cm="1">
        <f t="array" aca="1" ref="D53" ca="1">INDIRECT("R"&amp;ROW()&amp;"C"&amp;MATCH($A$3,$AM$8:$AM$12,0)*4+16,0)</f>
        <v>0</v>
      </c>
      <c r="E53" s="25" cm="1">
        <f t="array" aca="1" ref="E53" ca="1">INDIRECT("R"&amp;ROW()&amp;"C"&amp;MATCH($A$3,$AM$8:$AM$12,0)*4+17,0)</f>
        <v>0</v>
      </c>
      <c r="F53" s="26">
        <f t="shared" ca="1" si="7"/>
        <v>0</v>
      </c>
      <c r="G53" s="27">
        <f t="shared" ca="1" si="8"/>
        <v>0</v>
      </c>
      <c r="H53" s="28">
        <f t="shared" ca="1" si="9"/>
        <v>0</v>
      </c>
      <c r="I53" s="26" t="str">
        <f t="shared" ca="1" si="4"/>
        <v/>
      </c>
      <c r="J53" s="28" t="str">
        <f t="shared" ca="1" si="5"/>
        <v/>
      </c>
      <c r="K53" s="29" t="str">
        <f t="shared" ca="1" si="6"/>
        <v/>
      </c>
      <c r="L53" s="67"/>
      <c r="M53" s="26" t="str" cm="1">
        <f t="array" aca="1" ref="M53" ca="1">IFERROR(INDIRECT("R"&amp;ROW()&amp;$AN$21,0)/INDIRECT("R"&amp;ROW()&amp;$AO$21,0),"")</f>
        <v/>
      </c>
      <c r="N53" s="27" cm="1">
        <f t="array" aca="1" ref="N53" ca="1">IFERROR(INDIRECT("R"&amp;ROW()&amp;$AN$22,0)/INDIRECT("R"&amp;ROW()&amp;$AO$22,0),"")</f>
        <v>0</v>
      </c>
      <c r="O53" s="27" cm="1">
        <f t="array" aca="1" ref="O53" ca="1">IFERROR(INDIRECT("R"&amp;ROW()&amp;$AN$23,0)/INDIRECT("R"&amp;ROW()&amp;$AO$23,0),"")</f>
        <v>0</v>
      </c>
      <c r="P53" s="72" cm="1">
        <f t="array" aca="1" ref="P53" ca="1">IFERROR(INDIRECT("R"&amp;ROW()&amp;$AN$24,0)/INDIRECT("R"&amp;ROW()&amp;$AO$24,0),"")</f>
        <v>0</v>
      </c>
      <c r="R53" s="30" t="s">
        <v>136</v>
      </c>
      <c r="S53" s="31" t="s">
        <v>136</v>
      </c>
      <c r="T53" s="31" t="s">
        <v>136</v>
      </c>
      <c r="U53" s="32" t="s">
        <v>136</v>
      </c>
      <c r="V53" s="30">
        <v>85</v>
      </c>
      <c r="W53" s="31">
        <v>0</v>
      </c>
      <c r="X53" s="31">
        <v>0</v>
      </c>
      <c r="Y53" s="32">
        <v>0</v>
      </c>
      <c r="Z53" s="30">
        <v>81</v>
      </c>
      <c r="AA53" s="31">
        <v>0</v>
      </c>
      <c r="AB53" s="31">
        <v>0</v>
      </c>
      <c r="AC53" s="32">
        <v>0</v>
      </c>
      <c r="AD53" s="30">
        <v>81</v>
      </c>
      <c r="AE53" s="31">
        <v>0</v>
      </c>
      <c r="AF53" s="31">
        <v>0</v>
      </c>
      <c r="AG53" s="32">
        <v>0</v>
      </c>
      <c r="AH53" s="30">
        <v>247</v>
      </c>
      <c r="AI53" s="31">
        <v>0</v>
      </c>
      <c r="AJ53" s="31">
        <v>0</v>
      </c>
      <c r="AK53" s="32">
        <v>0</v>
      </c>
    </row>
    <row r="54" spans="1:37">
      <c r="A54" s="22" t="s">
        <v>101</v>
      </c>
      <c r="B54" s="23" cm="1">
        <f t="array" aca="1" ref="B54" ca="1">INDIRECT("R"&amp;ROW()&amp;"C"&amp;MATCH($A$3,$AM$8:$AM$12,0)*4+14,0)</f>
        <v>193</v>
      </c>
      <c r="C54" s="24" cm="1">
        <f t="array" aca="1" ref="C54" ca="1">INDIRECT("R"&amp;ROW()&amp;"C"&amp;MATCH($A$3,$AM$8:$AM$12,0)*4+15,0)</f>
        <v>126</v>
      </c>
      <c r="D54" s="24" cm="1">
        <f t="array" aca="1" ref="D54" ca="1">INDIRECT("R"&amp;ROW()&amp;"C"&amp;MATCH($A$3,$AM$8:$AM$12,0)*4+16,0)</f>
        <v>14</v>
      </c>
      <c r="E54" s="25" cm="1">
        <f t="array" aca="1" ref="E54" ca="1">INDIRECT("R"&amp;ROW()&amp;"C"&amp;MATCH($A$3,$AM$8:$AM$12,0)*4+17,0)</f>
        <v>4</v>
      </c>
      <c r="F54" s="26">
        <f t="shared" ca="1" si="7"/>
        <v>0.65284974093264247</v>
      </c>
      <c r="G54" s="27">
        <f t="shared" ca="1" si="8"/>
        <v>7.2538860103626937E-2</v>
      </c>
      <c r="H54" s="28">
        <f t="shared" ca="1" si="9"/>
        <v>2.072538860103627E-2</v>
      </c>
      <c r="I54" s="26">
        <f t="shared" ca="1" si="4"/>
        <v>0.1111111111111111</v>
      </c>
      <c r="J54" s="28">
        <f t="shared" ca="1" si="5"/>
        <v>3.1746031746031744E-2</v>
      </c>
      <c r="K54" s="29">
        <f t="shared" ca="1" si="6"/>
        <v>0.2857142857142857</v>
      </c>
      <c r="L54" s="67"/>
      <c r="M54" s="26" t="str" cm="1">
        <f t="array" aca="1" ref="M54" ca="1">IFERROR(INDIRECT("R"&amp;ROW()&amp;$AN$21,0)/INDIRECT("R"&amp;ROW()&amp;$AO$21,0),"")</f>
        <v/>
      </c>
      <c r="N54" s="27" cm="1">
        <f t="array" aca="1" ref="N54" ca="1">IFERROR(INDIRECT("R"&amp;ROW()&amp;$AN$22,0)/INDIRECT("R"&amp;ROW()&amp;$AO$22,0),"")</f>
        <v>0.94444444444444442</v>
      </c>
      <c r="O54" s="27" cm="1">
        <f t="array" aca="1" ref="O54" ca="1">IFERROR(INDIRECT("R"&amp;ROW()&amp;$AN$23,0)/INDIRECT("R"&amp;ROW()&amp;$AO$23,0),"")</f>
        <v>0</v>
      </c>
      <c r="P54" s="72" cm="1">
        <f t="array" aca="1" ref="P54" ca="1">IFERROR(INDIRECT("R"&amp;ROW()&amp;$AN$24,0)/INDIRECT("R"&amp;ROW()&amp;$AO$24,0),"")</f>
        <v>0.95081967213114749</v>
      </c>
      <c r="R54" s="30" t="s">
        <v>136</v>
      </c>
      <c r="S54" s="31" t="s">
        <v>136</v>
      </c>
      <c r="T54" s="31" t="s">
        <v>136</v>
      </c>
      <c r="U54" s="32" t="s">
        <v>136</v>
      </c>
      <c r="V54" s="30">
        <v>72</v>
      </c>
      <c r="W54" s="31">
        <v>68</v>
      </c>
      <c r="X54" s="31">
        <v>8</v>
      </c>
      <c r="Y54" s="32">
        <v>2</v>
      </c>
      <c r="Z54" s="30">
        <v>60</v>
      </c>
      <c r="AA54" s="31">
        <v>0</v>
      </c>
      <c r="AB54" s="31">
        <v>0</v>
      </c>
      <c r="AC54" s="32">
        <v>0</v>
      </c>
      <c r="AD54" s="30">
        <v>61</v>
      </c>
      <c r="AE54" s="31">
        <v>58</v>
      </c>
      <c r="AF54" s="31">
        <v>6</v>
      </c>
      <c r="AG54" s="32">
        <v>2</v>
      </c>
      <c r="AH54" s="30">
        <v>193</v>
      </c>
      <c r="AI54" s="31">
        <v>126</v>
      </c>
      <c r="AJ54" s="31">
        <v>14</v>
      </c>
      <c r="AK54" s="32">
        <v>4</v>
      </c>
    </row>
    <row r="55" spans="1:37">
      <c r="A55" s="22" t="s">
        <v>102</v>
      </c>
      <c r="B55" s="23" cm="1">
        <f t="array" aca="1" ref="B55" ca="1">INDIRECT("R"&amp;ROW()&amp;"C"&amp;MATCH($A$3,$AM$8:$AM$12,0)*4+14,0)</f>
        <v>1265</v>
      </c>
      <c r="C55" s="24" cm="1">
        <f t="array" aca="1" ref="C55" ca="1">INDIRECT("R"&amp;ROW()&amp;"C"&amp;MATCH($A$3,$AM$8:$AM$12,0)*4+15,0)</f>
        <v>1100</v>
      </c>
      <c r="D55" s="24" cm="1">
        <f t="array" aca="1" ref="D55" ca="1">INDIRECT("R"&amp;ROW()&amp;"C"&amp;MATCH($A$3,$AM$8:$AM$12,0)*4+16,0)</f>
        <v>433</v>
      </c>
      <c r="E55" s="25" cm="1">
        <f t="array" aca="1" ref="E55" ca="1">INDIRECT("R"&amp;ROW()&amp;"C"&amp;MATCH($A$3,$AM$8:$AM$12,0)*4+17,0)</f>
        <v>36</v>
      </c>
      <c r="F55" s="26">
        <f t="shared" ca="1" si="7"/>
        <v>0.86956521739130432</v>
      </c>
      <c r="G55" s="27">
        <f t="shared" ca="1" si="8"/>
        <v>0.3422924901185771</v>
      </c>
      <c r="H55" s="28">
        <f t="shared" ca="1" si="9"/>
        <v>2.8458498023715414E-2</v>
      </c>
      <c r="I55" s="26">
        <f t="shared" ca="1" si="4"/>
        <v>0.39363636363636362</v>
      </c>
      <c r="J55" s="28">
        <f t="shared" ca="1" si="5"/>
        <v>3.272727272727273E-2</v>
      </c>
      <c r="K55" s="29">
        <f t="shared" ca="1" si="6"/>
        <v>8.3140877598152418E-2</v>
      </c>
      <c r="L55" s="67"/>
      <c r="M55" s="26" cm="1">
        <f t="array" aca="1" ref="M55" ca="1">IFERROR(INDIRECT("R"&amp;ROW()&amp;$AN$21,0)/INDIRECT("R"&amp;ROW()&amp;$AO$21,0),"")</f>
        <v>0.95356037151702788</v>
      </c>
      <c r="N55" s="27" cm="1">
        <f t="array" aca="1" ref="N55" ca="1">IFERROR(INDIRECT("R"&amp;ROW()&amp;$AN$22,0)/INDIRECT("R"&amp;ROW()&amp;$AO$22,0),"")</f>
        <v>0.8519480519480519</v>
      </c>
      <c r="O55" s="27" cm="1">
        <f t="array" aca="1" ref="O55" ca="1">IFERROR(INDIRECT("R"&amp;ROW()&amp;$AN$23,0)/INDIRECT("R"&amp;ROW()&amp;$AO$23,0),"")</f>
        <v>0.84459459459459463</v>
      </c>
      <c r="P55" s="72" cm="1">
        <f t="array" aca="1" ref="P55" ca="1">IFERROR(INDIRECT("R"&amp;ROW()&amp;$AN$24,0)/INDIRECT("R"&amp;ROW()&amp;$AO$24,0),"")</f>
        <v>0.81992337164750961</v>
      </c>
      <c r="R55" s="30">
        <v>323</v>
      </c>
      <c r="S55" s="31">
        <v>308</v>
      </c>
      <c r="T55" s="31">
        <v>87</v>
      </c>
      <c r="U55" s="32">
        <v>14</v>
      </c>
      <c r="V55" s="30">
        <v>385</v>
      </c>
      <c r="W55" s="31">
        <v>328</v>
      </c>
      <c r="X55" s="31">
        <v>151</v>
      </c>
      <c r="Y55" s="32">
        <v>7</v>
      </c>
      <c r="Z55" s="30">
        <v>296</v>
      </c>
      <c r="AA55" s="31">
        <v>250</v>
      </c>
      <c r="AB55" s="31">
        <v>103</v>
      </c>
      <c r="AC55" s="32">
        <v>8</v>
      </c>
      <c r="AD55" s="30">
        <v>261</v>
      </c>
      <c r="AE55" s="31">
        <v>214</v>
      </c>
      <c r="AF55" s="31">
        <v>92</v>
      </c>
      <c r="AG55" s="32">
        <v>7</v>
      </c>
      <c r="AH55" s="30">
        <v>1265</v>
      </c>
      <c r="AI55" s="31">
        <v>1100</v>
      </c>
      <c r="AJ55" s="31">
        <v>433</v>
      </c>
      <c r="AK55" s="32">
        <v>36</v>
      </c>
    </row>
    <row r="56" spans="1:37">
      <c r="A56" s="22" t="s">
        <v>103</v>
      </c>
      <c r="B56" s="23" cm="1">
        <f t="array" aca="1" ref="B56" ca="1">INDIRECT("R"&amp;ROW()&amp;"C"&amp;MATCH($A$3,$AM$8:$AM$12,0)*4+14,0)</f>
        <v>184</v>
      </c>
      <c r="C56" s="24" cm="1">
        <f t="array" aca="1" ref="C56" ca="1">INDIRECT("R"&amp;ROW()&amp;"C"&amp;MATCH($A$3,$AM$8:$AM$12,0)*4+15,0)</f>
        <v>77</v>
      </c>
      <c r="D56" s="24" cm="1">
        <f t="array" aca="1" ref="D56" ca="1">INDIRECT("R"&amp;ROW()&amp;"C"&amp;MATCH($A$3,$AM$8:$AM$12,0)*4+16,0)</f>
        <v>13</v>
      </c>
      <c r="E56" s="25" cm="1">
        <f t="array" aca="1" ref="E56" ca="1">INDIRECT("R"&amp;ROW()&amp;"C"&amp;MATCH($A$3,$AM$8:$AM$12,0)*4+17,0)</f>
        <v>3</v>
      </c>
      <c r="F56" s="26">
        <f t="shared" ca="1" si="7"/>
        <v>0.41847826086956524</v>
      </c>
      <c r="G56" s="27">
        <f t="shared" ca="1" si="8"/>
        <v>7.0652173913043473E-2</v>
      </c>
      <c r="H56" s="28">
        <f t="shared" ca="1" si="9"/>
        <v>1.6304347826086956E-2</v>
      </c>
      <c r="I56" s="26">
        <f t="shared" ca="1" si="4"/>
        <v>0.16883116883116883</v>
      </c>
      <c r="J56" s="28">
        <f t="shared" ca="1" si="5"/>
        <v>3.896103896103896E-2</v>
      </c>
      <c r="K56" s="29">
        <f t="shared" ca="1" si="6"/>
        <v>0.23076923076923078</v>
      </c>
      <c r="L56" s="67"/>
      <c r="M56" s="26" cm="1">
        <f t="array" aca="1" ref="M56" ca="1">IFERROR(INDIRECT("R"&amp;ROW()&amp;$AN$21,0)/INDIRECT("R"&amp;ROW()&amp;$AO$21,0),"")</f>
        <v>0.41847826086956524</v>
      </c>
      <c r="N56" s="27" t="str" cm="1">
        <f t="array" aca="1" ref="N56" ca="1">IFERROR(INDIRECT("R"&amp;ROW()&amp;$AN$22,0)/INDIRECT("R"&amp;ROW()&amp;$AO$22,0),"")</f>
        <v/>
      </c>
      <c r="O56" s="27" t="str" cm="1">
        <f t="array" aca="1" ref="O56" ca="1">IFERROR(INDIRECT("R"&amp;ROW()&amp;$AN$23,0)/INDIRECT("R"&amp;ROW()&amp;$AO$23,0),"")</f>
        <v/>
      </c>
      <c r="P56" s="72" t="str" cm="1">
        <f t="array" aca="1" ref="P56" ca="1">IFERROR(INDIRECT("R"&amp;ROW()&amp;$AN$24,0)/INDIRECT("R"&amp;ROW()&amp;$AO$24,0),"")</f>
        <v/>
      </c>
      <c r="R56" s="30">
        <v>184</v>
      </c>
      <c r="S56" s="31">
        <v>77</v>
      </c>
      <c r="T56" s="31">
        <v>13</v>
      </c>
      <c r="U56" s="32">
        <v>3</v>
      </c>
      <c r="V56" s="30" t="s">
        <v>136</v>
      </c>
      <c r="W56" s="31" t="s">
        <v>136</v>
      </c>
      <c r="X56" s="31" t="s">
        <v>136</v>
      </c>
      <c r="Y56" s="32" t="s">
        <v>136</v>
      </c>
      <c r="Z56" s="30" t="s">
        <v>136</v>
      </c>
      <c r="AA56" s="31" t="s">
        <v>136</v>
      </c>
      <c r="AB56" s="31" t="s">
        <v>136</v>
      </c>
      <c r="AC56" s="32" t="s">
        <v>136</v>
      </c>
      <c r="AD56" s="30" t="s">
        <v>136</v>
      </c>
      <c r="AE56" s="31" t="s">
        <v>136</v>
      </c>
      <c r="AF56" s="31" t="s">
        <v>136</v>
      </c>
      <c r="AG56" s="32" t="s">
        <v>136</v>
      </c>
      <c r="AH56" s="30">
        <v>184</v>
      </c>
      <c r="AI56" s="31">
        <v>77</v>
      </c>
      <c r="AJ56" s="31">
        <v>13</v>
      </c>
      <c r="AK56" s="32">
        <v>3</v>
      </c>
    </row>
    <row r="57" spans="1:37">
      <c r="A57" s="22" t="s">
        <v>104</v>
      </c>
      <c r="B57" s="23" cm="1">
        <f t="array" aca="1" ref="B57" ca="1">INDIRECT("R"&amp;ROW()&amp;"C"&amp;MATCH($A$3,$AM$8:$AM$12,0)*4+14,0)</f>
        <v>60</v>
      </c>
      <c r="C57" s="24" cm="1">
        <f t="array" aca="1" ref="C57" ca="1">INDIRECT("R"&amp;ROW()&amp;"C"&amp;MATCH($A$3,$AM$8:$AM$12,0)*4+15,0)</f>
        <v>0</v>
      </c>
      <c r="D57" s="24" cm="1">
        <f t="array" aca="1" ref="D57" ca="1">INDIRECT("R"&amp;ROW()&amp;"C"&amp;MATCH($A$3,$AM$8:$AM$12,0)*4+16,0)</f>
        <v>0</v>
      </c>
      <c r="E57" s="25" cm="1">
        <f t="array" aca="1" ref="E57" ca="1">INDIRECT("R"&amp;ROW()&amp;"C"&amp;MATCH($A$3,$AM$8:$AM$12,0)*4+17,0)</f>
        <v>0</v>
      </c>
      <c r="F57" s="26">
        <f t="shared" ca="1" si="7"/>
        <v>0</v>
      </c>
      <c r="G57" s="27">
        <f t="shared" ca="1" si="8"/>
        <v>0</v>
      </c>
      <c r="H57" s="28">
        <f t="shared" ca="1" si="9"/>
        <v>0</v>
      </c>
      <c r="I57" s="26" t="str">
        <f t="shared" ca="1" si="4"/>
        <v/>
      </c>
      <c r="J57" s="28" t="str">
        <f t="shared" ca="1" si="5"/>
        <v/>
      </c>
      <c r="K57" s="29" t="str">
        <f t="shared" ca="1" si="6"/>
        <v/>
      </c>
      <c r="L57" s="67"/>
      <c r="M57" s="26" t="str" cm="1">
        <f t="array" aca="1" ref="M57" ca="1">IFERROR(INDIRECT("R"&amp;ROW()&amp;$AN$21,0)/INDIRECT("R"&amp;ROW()&amp;$AO$21,0),"")</f>
        <v/>
      </c>
      <c r="N57" s="27" t="str" cm="1">
        <f t="array" aca="1" ref="N57" ca="1">IFERROR(INDIRECT("R"&amp;ROW()&amp;$AN$22,0)/INDIRECT("R"&amp;ROW()&amp;$AO$22,0),"")</f>
        <v/>
      </c>
      <c r="O57" s="27" t="str" cm="1">
        <f t="array" aca="1" ref="O57" ca="1">IFERROR(INDIRECT("R"&amp;ROW()&amp;$AN$23,0)/INDIRECT("R"&amp;ROW()&amp;$AO$23,0),"")</f>
        <v/>
      </c>
      <c r="P57" s="72" cm="1">
        <f t="array" aca="1" ref="P57" ca="1">IFERROR(INDIRECT("R"&amp;ROW()&amp;$AN$24,0)/INDIRECT("R"&amp;ROW()&amp;$AO$24,0),"")</f>
        <v>0</v>
      </c>
      <c r="R57" s="30" t="s">
        <v>136</v>
      </c>
      <c r="S57" s="31" t="s">
        <v>136</v>
      </c>
      <c r="T57" s="31" t="s">
        <v>136</v>
      </c>
      <c r="U57" s="32" t="s">
        <v>136</v>
      </c>
      <c r="V57" s="30" t="s">
        <v>136</v>
      </c>
      <c r="W57" s="31" t="s">
        <v>136</v>
      </c>
      <c r="X57" s="31" t="s">
        <v>136</v>
      </c>
      <c r="Y57" s="32" t="s">
        <v>136</v>
      </c>
      <c r="Z57" s="30" t="s">
        <v>136</v>
      </c>
      <c r="AA57" s="31" t="s">
        <v>136</v>
      </c>
      <c r="AB57" s="31" t="s">
        <v>136</v>
      </c>
      <c r="AC57" s="32" t="s">
        <v>136</v>
      </c>
      <c r="AD57" s="30">
        <v>60</v>
      </c>
      <c r="AE57" s="31">
        <v>0</v>
      </c>
      <c r="AF57" s="31">
        <v>0</v>
      </c>
      <c r="AG57" s="32">
        <v>0</v>
      </c>
      <c r="AH57" s="30">
        <v>60</v>
      </c>
      <c r="AI57" s="31">
        <v>0</v>
      </c>
      <c r="AJ57" s="31">
        <v>0</v>
      </c>
      <c r="AK57" s="32">
        <v>0</v>
      </c>
    </row>
    <row r="58" spans="1:37">
      <c r="A58" s="22" t="s">
        <v>105</v>
      </c>
      <c r="B58" s="23" cm="1">
        <f t="array" aca="1" ref="B58" ca="1">INDIRECT("R"&amp;ROW()&amp;"C"&amp;MATCH($A$3,$AM$8:$AM$12,0)*4+14,0)</f>
        <v>306</v>
      </c>
      <c r="C58" s="24" cm="1">
        <f t="array" aca="1" ref="C58" ca="1">INDIRECT("R"&amp;ROW()&amp;"C"&amp;MATCH($A$3,$AM$8:$AM$12,0)*4+15,0)</f>
        <v>0</v>
      </c>
      <c r="D58" s="24" cm="1">
        <f t="array" aca="1" ref="D58" ca="1">INDIRECT("R"&amp;ROW()&amp;"C"&amp;MATCH($A$3,$AM$8:$AM$12,0)*4+16,0)</f>
        <v>0</v>
      </c>
      <c r="E58" s="25" cm="1">
        <f t="array" aca="1" ref="E58" ca="1">INDIRECT("R"&amp;ROW()&amp;"C"&amp;MATCH($A$3,$AM$8:$AM$12,0)*4+17,0)</f>
        <v>0</v>
      </c>
      <c r="F58" s="26">
        <f t="shared" ca="1" si="7"/>
        <v>0</v>
      </c>
      <c r="G58" s="27">
        <f t="shared" ca="1" si="8"/>
        <v>0</v>
      </c>
      <c r="H58" s="28">
        <f t="shared" ca="1" si="9"/>
        <v>0</v>
      </c>
      <c r="I58" s="26" t="str">
        <f t="shared" ca="1" si="4"/>
        <v/>
      </c>
      <c r="J58" s="28" t="str">
        <f t="shared" ca="1" si="5"/>
        <v/>
      </c>
      <c r="K58" s="29" t="str">
        <f t="shared" ca="1" si="6"/>
        <v/>
      </c>
      <c r="L58" s="67"/>
      <c r="M58" s="26" cm="1">
        <f t="array" aca="1" ref="M58" ca="1">IFERROR(INDIRECT("R"&amp;ROW()&amp;$AN$21,0)/INDIRECT("R"&amp;ROW()&amp;$AO$21,0),"")</f>
        <v>0</v>
      </c>
      <c r="N58" s="27" t="str" cm="1">
        <f t="array" aca="1" ref="N58" ca="1">IFERROR(INDIRECT("R"&amp;ROW()&amp;$AN$22,0)/INDIRECT("R"&amp;ROW()&amp;$AO$22,0),"")</f>
        <v/>
      </c>
      <c r="O58" s="27" cm="1">
        <f t="array" aca="1" ref="O58" ca="1">IFERROR(INDIRECT("R"&amp;ROW()&amp;$AN$23,0)/INDIRECT("R"&amp;ROW()&amp;$AO$23,0),"")</f>
        <v>0</v>
      </c>
      <c r="P58" s="72" t="str" cm="1">
        <f t="array" aca="1" ref="P58" ca="1">IFERROR(INDIRECT("R"&amp;ROW()&amp;$AN$24,0)/INDIRECT("R"&amp;ROW()&amp;$AO$24,0),"")</f>
        <v/>
      </c>
      <c r="R58" s="30">
        <v>150</v>
      </c>
      <c r="S58" s="31">
        <v>0</v>
      </c>
      <c r="T58" s="31">
        <v>0</v>
      </c>
      <c r="U58" s="32">
        <v>0</v>
      </c>
      <c r="V58" s="30" t="s">
        <v>136</v>
      </c>
      <c r="W58" s="31" t="s">
        <v>136</v>
      </c>
      <c r="X58" s="31" t="s">
        <v>136</v>
      </c>
      <c r="Y58" s="32" t="s">
        <v>136</v>
      </c>
      <c r="Z58" s="30">
        <v>156</v>
      </c>
      <c r="AA58" s="31">
        <v>0</v>
      </c>
      <c r="AB58" s="31">
        <v>0</v>
      </c>
      <c r="AC58" s="32">
        <v>0</v>
      </c>
      <c r="AD58" s="30" t="s">
        <v>136</v>
      </c>
      <c r="AE58" s="31" t="s">
        <v>136</v>
      </c>
      <c r="AF58" s="31" t="s">
        <v>136</v>
      </c>
      <c r="AG58" s="32" t="s">
        <v>136</v>
      </c>
      <c r="AH58" s="30">
        <v>306</v>
      </c>
      <c r="AI58" s="31">
        <v>0</v>
      </c>
      <c r="AJ58" s="31">
        <v>0</v>
      </c>
      <c r="AK58" s="32">
        <v>0</v>
      </c>
    </row>
    <row r="59" spans="1:37">
      <c r="A59" s="22" t="s">
        <v>106</v>
      </c>
      <c r="B59" s="23" cm="1">
        <f t="array" aca="1" ref="B59" ca="1">INDIRECT("R"&amp;ROW()&amp;"C"&amp;MATCH($A$3,$AM$8:$AM$12,0)*4+14,0)</f>
        <v>10737</v>
      </c>
      <c r="C59" s="24" cm="1">
        <f t="array" aca="1" ref="C59" ca="1">INDIRECT("R"&amp;ROW()&amp;"C"&amp;MATCH($A$3,$AM$8:$AM$12,0)*4+15,0)</f>
        <v>5095</v>
      </c>
      <c r="D59" s="24" cm="1">
        <f t="array" aca="1" ref="D59" ca="1">INDIRECT("R"&amp;ROW()&amp;"C"&amp;MATCH($A$3,$AM$8:$AM$12,0)*4+16,0)</f>
        <v>569</v>
      </c>
      <c r="E59" s="25" cm="1">
        <f t="array" aca="1" ref="E59" ca="1">INDIRECT("R"&amp;ROW()&amp;"C"&amp;MATCH($A$3,$AM$8:$AM$12,0)*4+17,0)</f>
        <v>145</v>
      </c>
      <c r="F59" s="26">
        <f t="shared" ca="1" si="7"/>
        <v>0.47452733538232283</v>
      </c>
      <c r="G59" s="27">
        <f t="shared" ca="1" si="8"/>
        <v>5.2994318710999348E-2</v>
      </c>
      <c r="H59" s="28">
        <f t="shared" ca="1" si="9"/>
        <v>1.3504703362205458E-2</v>
      </c>
      <c r="I59" s="26">
        <f t="shared" ca="1" si="4"/>
        <v>0.11167811579980373</v>
      </c>
      <c r="J59" s="28">
        <f t="shared" ca="1" si="5"/>
        <v>2.8459273797841019E-2</v>
      </c>
      <c r="K59" s="29">
        <f t="shared" ca="1" si="6"/>
        <v>0.25483304042179261</v>
      </c>
      <c r="L59" s="67"/>
      <c r="M59" s="26" t="str" cm="1">
        <f t="array" aca="1" ref="M59" ca="1">IFERROR(INDIRECT("R"&amp;ROW()&amp;$AN$21,0)/INDIRECT("R"&amp;ROW()&amp;$AO$21,0),"")</f>
        <v/>
      </c>
      <c r="N59" s="27" t="str" cm="1">
        <f t="array" aca="1" ref="N59" ca="1">IFERROR(INDIRECT("R"&amp;ROW()&amp;$AN$22,0)/INDIRECT("R"&amp;ROW()&amp;$AO$22,0),"")</f>
        <v/>
      </c>
      <c r="O59" s="27" cm="1">
        <f t="array" aca="1" ref="O59" ca="1">IFERROR(INDIRECT("R"&amp;ROW()&amp;$AN$23,0)/INDIRECT("R"&amp;ROW()&amp;$AO$23,0),"")</f>
        <v>0.46484226529836564</v>
      </c>
      <c r="P59" s="72" cm="1">
        <f t="array" aca="1" ref="P59" ca="1">IFERROR(INDIRECT("R"&amp;ROW()&amp;$AN$24,0)/INDIRECT("R"&amp;ROW()&amp;$AO$24,0),"")</f>
        <v>0.48383561643835615</v>
      </c>
      <c r="R59" s="30" t="s">
        <v>136</v>
      </c>
      <c r="S59" s="31" t="s">
        <v>136</v>
      </c>
      <c r="T59" s="31" t="s">
        <v>136</v>
      </c>
      <c r="U59" s="32" t="s">
        <v>136</v>
      </c>
      <c r="V59" s="30" t="s">
        <v>136</v>
      </c>
      <c r="W59" s="31" t="s">
        <v>136</v>
      </c>
      <c r="X59" s="31" t="s">
        <v>136</v>
      </c>
      <c r="Y59" s="32" t="s">
        <v>136</v>
      </c>
      <c r="Z59" s="30">
        <v>5262</v>
      </c>
      <c r="AA59" s="31">
        <v>2446</v>
      </c>
      <c r="AB59" s="31">
        <v>271</v>
      </c>
      <c r="AC59" s="32">
        <v>75</v>
      </c>
      <c r="AD59" s="30">
        <v>5475</v>
      </c>
      <c r="AE59" s="31">
        <v>2649</v>
      </c>
      <c r="AF59" s="31">
        <v>298</v>
      </c>
      <c r="AG59" s="32">
        <v>70</v>
      </c>
      <c r="AH59" s="30">
        <v>10737</v>
      </c>
      <c r="AI59" s="31">
        <v>5095</v>
      </c>
      <c r="AJ59" s="31">
        <v>569</v>
      </c>
      <c r="AK59" s="32">
        <v>145</v>
      </c>
    </row>
    <row r="60" spans="1:37">
      <c r="A60" s="22" t="s">
        <v>107</v>
      </c>
      <c r="B60" s="23" cm="1">
        <f t="array" aca="1" ref="B60" ca="1">INDIRECT("R"&amp;ROW()&amp;"C"&amp;MATCH($A$3,$AM$8:$AM$12,0)*4+14,0)</f>
        <v>414</v>
      </c>
      <c r="C60" s="24" cm="1">
        <f t="array" aca="1" ref="C60" ca="1">INDIRECT("R"&amp;ROW()&amp;"C"&amp;MATCH($A$3,$AM$8:$AM$12,0)*4+15,0)</f>
        <v>391</v>
      </c>
      <c r="D60" s="24" cm="1">
        <f t="array" aca="1" ref="D60" ca="1">INDIRECT("R"&amp;ROW()&amp;"C"&amp;MATCH($A$3,$AM$8:$AM$12,0)*4+16,0)</f>
        <v>46</v>
      </c>
      <c r="E60" s="25" cm="1">
        <f t="array" aca="1" ref="E60" ca="1">INDIRECT("R"&amp;ROW()&amp;"C"&amp;MATCH($A$3,$AM$8:$AM$12,0)*4+17,0)</f>
        <v>13</v>
      </c>
      <c r="F60" s="26">
        <f t="shared" ca="1" si="7"/>
        <v>0.94444444444444442</v>
      </c>
      <c r="G60" s="27">
        <f t="shared" ca="1" si="8"/>
        <v>0.1111111111111111</v>
      </c>
      <c r="H60" s="28">
        <f t="shared" ca="1" si="9"/>
        <v>3.140096618357488E-2</v>
      </c>
      <c r="I60" s="26">
        <f t="shared" ca="1" si="4"/>
        <v>0.11764705882352941</v>
      </c>
      <c r="J60" s="28">
        <f t="shared" ca="1" si="5"/>
        <v>3.3248081841432228E-2</v>
      </c>
      <c r="K60" s="29">
        <f t="shared" ca="1" si="6"/>
        <v>0.28260869565217389</v>
      </c>
      <c r="L60" s="67"/>
      <c r="M60" s="26" t="str" cm="1">
        <f t="array" aca="1" ref="M60" ca="1">IFERROR(INDIRECT("R"&amp;ROW()&amp;$AN$21,0)/INDIRECT("R"&amp;ROW()&amp;$AO$21,0),"")</f>
        <v/>
      </c>
      <c r="N60" s="27" cm="1">
        <f t="array" aca="1" ref="N60" ca="1">IFERROR(INDIRECT("R"&amp;ROW()&amp;$AN$22,0)/INDIRECT("R"&amp;ROW()&amp;$AO$22,0),"")</f>
        <v>0.95</v>
      </c>
      <c r="O60" s="27" cm="1">
        <f t="array" aca="1" ref="O60" ca="1">IFERROR(INDIRECT("R"&amp;ROW()&amp;$AN$23,0)/INDIRECT("R"&amp;ROW()&amp;$AO$23,0),"")</f>
        <v>0.93600000000000005</v>
      </c>
      <c r="P60" s="72" cm="1">
        <f t="array" aca="1" ref="P60" ca="1">IFERROR(INDIRECT("R"&amp;ROW()&amp;$AN$24,0)/INDIRECT("R"&amp;ROW()&amp;$AO$24,0),"")</f>
        <v>0.94630872483221473</v>
      </c>
      <c r="R60" s="30" t="s">
        <v>136</v>
      </c>
      <c r="S60" s="31" t="s">
        <v>136</v>
      </c>
      <c r="T60" s="31" t="s">
        <v>136</v>
      </c>
      <c r="U60" s="32" t="s">
        <v>136</v>
      </c>
      <c r="V60" s="30">
        <v>140</v>
      </c>
      <c r="W60" s="31">
        <v>133</v>
      </c>
      <c r="X60" s="31">
        <v>23</v>
      </c>
      <c r="Y60" s="32">
        <v>4</v>
      </c>
      <c r="Z60" s="30">
        <v>125</v>
      </c>
      <c r="AA60" s="31">
        <v>117</v>
      </c>
      <c r="AB60" s="31">
        <v>13</v>
      </c>
      <c r="AC60" s="32">
        <v>6</v>
      </c>
      <c r="AD60" s="30">
        <v>149</v>
      </c>
      <c r="AE60" s="31">
        <v>141</v>
      </c>
      <c r="AF60" s="31">
        <v>10</v>
      </c>
      <c r="AG60" s="32">
        <v>3</v>
      </c>
      <c r="AH60" s="30">
        <v>414</v>
      </c>
      <c r="AI60" s="31">
        <v>391</v>
      </c>
      <c r="AJ60" s="31">
        <v>46</v>
      </c>
      <c r="AK60" s="32">
        <v>13</v>
      </c>
    </row>
    <row r="61" spans="1:37">
      <c r="A61" s="22" t="s">
        <v>108</v>
      </c>
      <c r="B61" s="23" cm="1">
        <f t="array" aca="1" ref="B61" ca="1">INDIRECT("R"&amp;ROW()&amp;"C"&amp;MATCH($A$3,$AM$8:$AM$12,0)*4+14,0)</f>
        <v>6499</v>
      </c>
      <c r="C61" s="24" cm="1">
        <f t="array" aca="1" ref="C61" ca="1">INDIRECT("R"&amp;ROW()&amp;"C"&amp;MATCH($A$3,$AM$8:$AM$12,0)*4+15,0)</f>
        <v>3712</v>
      </c>
      <c r="D61" s="24" cm="1">
        <f t="array" aca="1" ref="D61" ca="1">INDIRECT("R"&amp;ROW()&amp;"C"&amp;MATCH($A$3,$AM$8:$AM$12,0)*4+16,0)</f>
        <v>699</v>
      </c>
      <c r="E61" s="25" cm="1">
        <f t="array" aca="1" ref="E61" ca="1">INDIRECT("R"&amp;ROW()&amp;"C"&amp;MATCH($A$3,$AM$8:$AM$12,0)*4+17,0)</f>
        <v>120</v>
      </c>
      <c r="F61" s="26">
        <f t="shared" ca="1" si="7"/>
        <v>0.57116479458378211</v>
      </c>
      <c r="G61" s="27">
        <f t="shared" ca="1" si="8"/>
        <v>0.10755500846284044</v>
      </c>
      <c r="H61" s="28">
        <f t="shared" ca="1" si="9"/>
        <v>1.8464379135251577E-2</v>
      </c>
      <c r="I61" s="26">
        <f t="shared" ca="1" si="4"/>
        <v>0.1883081896551724</v>
      </c>
      <c r="J61" s="28">
        <f t="shared" ca="1" si="5"/>
        <v>3.2327586206896554E-2</v>
      </c>
      <c r="K61" s="29">
        <f t="shared" ca="1" si="6"/>
        <v>0.17167381974248927</v>
      </c>
      <c r="L61" s="67"/>
      <c r="M61" s="26" cm="1">
        <f t="array" aca="1" ref="M61" ca="1">IFERROR(INDIRECT("R"&amp;ROW()&amp;$AN$21,0)/INDIRECT("R"&amp;ROW()&amp;$AO$21,0),"")</f>
        <v>0.19158200290275762</v>
      </c>
      <c r="N61" s="27" cm="1">
        <f t="array" aca="1" ref="N61" ca="1">IFERROR(INDIRECT("R"&amp;ROW()&amp;$AN$22,0)/INDIRECT("R"&amp;ROW()&amp;$AO$22,0),"")</f>
        <v>0.64913598797896321</v>
      </c>
      <c r="O61" s="27" cm="1">
        <f t="array" aca="1" ref="O61" ca="1">IFERROR(INDIRECT("R"&amp;ROW()&amp;$AN$23,0)/INDIRECT("R"&amp;ROW()&amp;$AO$23,0),"")</f>
        <v>0.92349726775956287</v>
      </c>
      <c r="P61" s="72" cm="1">
        <f t="array" aca="1" ref="P61" ca="1">IFERROR(INDIRECT("R"&amp;ROW()&amp;$AN$24,0)/INDIRECT("R"&amp;ROW()&amp;$AO$24,0),"")</f>
        <v>0.86900584795321634</v>
      </c>
      <c r="R61" s="30">
        <v>2067</v>
      </c>
      <c r="S61" s="31">
        <v>396</v>
      </c>
      <c r="T61" s="31">
        <v>152</v>
      </c>
      <c r="U61" s="32">
        <v>23</v>
      </c>
      <c r="V61" s="30">
        <v>2662</v>
      </c>
      <c r="W61" s="31">
        <v>1728</v>
      </c>
      <c r="X61" s="31">
        <v>154</v>
      </c>
      <c r="Y61" s="32">
        <v>23</v>
      </c>
      <c r="Z61" s="30">
        <v>915</v>
      </c>
      <c r="AA61" s="31">
        <v>845</v>
      </c>
      <c r="AB61" s="31">
        <v>229</v>
      </c>
      <c r="AC61" s="32">
        <v>50</v>
      </c>
      <c r="AD61" s="30">
        <v>855</v>
      </c>
      <c r="AE61" s="31">
        <v>743</v>
      </c>
      <c r="AF61" s="31">
        <v>164</v>
      </c>
      <c r="AG61" s="32">
        <v>24</v>
      </c>
      <c r="AH61" s="30">
        <v>6499</v>
      </c>
      <c r="AI61" s="31">
        <v>3712</v>
      </c>
      <c r="AJ61" s="31">
        <v>699</v>
      </c>
      <c r="AK61" s="32">
        <v>120</v>
      </c>
    </row>
    <row r="62" spans="1:37">
      <c r="A62" s="22" t="s">
        <v>109</v>
      </c>
      <c r="B62" s="23" cm="1">
        <f t="array" aca="1" ref="B62" ca="1">INDIRECT("R"&amp;ROW()&amp;"C"&amp;MATCH($A$3,$AM$8:$AM$12,0)*4+14,0)</f>
        <v>288</v>
      </c>
      <c r="C62" s="24" cm="1">
        <f t="array" aca="1" ref="C62" ca="1">INDIRECT("R"&amp;ROW()&amp;"C"&amp;MATCH($A$3,$AM$8:$AM$12,0)*4+15,0)</f>
        <v>284</v>
      </c>
      <c r="D62" s="24" cm="1">
        <f t="array" aca="1" ref="D62" ca="1">INDIRECT("R"&amp;ROW()&amp;"C"&amp;MATCH($A$3,$AM$8:$AM$12,0)*4+16,0)</f>
        <v>37</v>
      </c>
      <c r="E62" s="25" cm="1">
        <f t="array" aca="1" ref="E62" ca="1">INDIRECT("R"&amp;ROW()&amp;"C"&amp;MATCH($A$3,$AM$8:$AM$12,0)*4+17,0)</f>
        <v>11</v>
      </c>
      <c r="F62" s="26">
        <f t="shared" ca="1" si="7"/>
        <v>0.98611111111111116</v>
      </c>
      <c r="G62" s="27">
        <f t="shared" ca="1" si="8"/>
        <v>0.12847222222222221</v>
      </c>
      <c r="H62" s="28">
        <f t="shared" ca="1" si="9"/>
        <v>3.8194444444444448E-2</v>
      </c>
      <c r="I62" s="26">
        <f t="shared" ca="1" si="4"/>
        <v>0.13028169014084506</v>
      </c>
      <c r="J62" s="28">
        <f t="shared" ca="1" si="5"/>
        <v>3.873239436619718E-2</v>
      </c>
      <c r="K62" s="29">
        <f t="shared" ca="1" si="6"/>
        <v>0.29729729729729731</v>
      </c>
      <c r="L62" s="67"/>
      <c r="M62" s="26" cm="1">
        <f t="array" aca="1" ref="M62" ca="1">IFERROR(INDIRECT("R"&amp;ROW()&amp;$AN$21,0)/INDIRECT("R"&amp;ROW()&amp;$AO$21,0),"")</f>
        <v>0.984375</v>
      </c>
      <c r="N62" s="27" cm="1">
        <f t="array" aca="1" ref="N62" ca="1">IFERROR(INDIRECT("R"&amp;ROW()&amp;$AN$22,0)/INDIRECT("R"&amp;ROW()&amp;$AO$22,0),"")</f>
        <v>0.98750000000000004</v>
      </c>
      <c r="O62" s="27" t="str" cm="1">
        <f t="array" aca="1" ref="O62" ca="1">IFERROR(INDIRECT("R"&amp;ROW()&amp;$AN$23,0)/INDIRECT("R"&amp;ROW()&amp;$AO$23,0),"")</f>
        <v/>
      </c>
      <c r="P62" s="72" t="str" cm="1">
        <f t="array" aca="1" ref="P62" ca="1">IFERROR(INDIRECT("R"&amp;ROW()&amp;$AN$24,0)/INDIRECT("R"&amp;ROW()&amp;$AO$24,0),"")</f>
        <v/>
      </c>
      <c r="R62" s="30">
        <v>128</v>
      </c>
      <c r="S62" s="31">
        <v>126</v>
      </c>
      <c r="T62" s="31">
        <v>18</v>
      </c>
      <c r="U62" s="32">
        <v>6</v>
      </c>
      <c r="V62" s="30">
        <v>160</v>
      </c>
      <c r="W62" s="31">
        <v>158</v>
      </c>
      <c r="X62" s="31">
        <v>19</v>
      </c>
      <c r="Y62" s="32">
        <v>5</v>
      </c>
      <c r="Z62" s="30" t="s">
        <v>136</v>
      </c>
      <c r="AA62" s="31" t="s">
        <v>136</v>
      </c>
      <c r="AB62" s="31" t="s">
        <v>136</v>
      </c>
      <c r="AC62" s="32" t="s">
        <v>136</v>
      </c>
      <c r="AD62" s="30" t="s">
        <v>136</v>
      </c>
      <c r="AE62" s="31" t="s">
        <v>136</v>
      </c>
      <c r="AF62" s="31" t="s">
        <v>136</v>
      </c>
      <c r="AG62" s="32" t="s">
        <v>136</v>
      </c>
      <c r="AH62" s="30">
        <v>288</v>
      </c>
      <c r="AI62" s="31">
        <v>284</v>
      </c>
      <c r="AJ62" s="31">
        <v>37</v>
      </c>
      <c r="AK62" s="32">
        <v>11</v>
      </c>
    </row>
    <row r="63" spans="1:37">
      <c r="A63" s="22" t="s">
        <v>110</v>
      </c>
      <c r="B63" s="23" cm="1">
        <f t="array" aca="1" ref="B63" ca="1">INDIRECT("R"&amp;ROW()&amp;"C"&amp;MATCH($A$3,$AM$8:$AM$12,0)*4+14,0)</f>
        <v>89</v>
      </c>
      <c r="C63" s="24" cm="1">
        <f t="array" aca="1" ref="C63" ca="1">INDIRECT("R"&amp;ROW()&amp;"C"&amp;MATCH($A$3,$AM$8:$AM$12,0)*4+15,0)</f>
        <v>83</v>
      </c>
      <c r="D63" s="24" cm="1">
        <f t="array" aca="1" ref="D63" ca="1">INDIRECT("R"&amp;ROW()&amp;"C"&amp;MATCH($A$3,$AM$8:$AM$12,0)*4+16,0)</f>
        <v>10</v>
      </c>
      <c r="E63" s="25" cm="1">
        <f t="array" aca="1" ref="E63" ca="1">INDIRECT("R"&amp;ROW()&amp;"C"&amp;MATCH($A$3,$AM$8:$AM$12,0)*4+17,0)</f>
        <v>3</v>
      </c>
      <c r="F63" s="26">
        <f t="shared" ca="1" si="7"/>
        <v>0.93258426966292129</v>
      </c>
      <c r="G63" s="27">
        <f t="shared" ca="1" si="8"/>
        <v>0.11235955056179775</v>
      </c>
      <c r="H63" s="28">
        <f t="shared" ca="1" si="9"/>
        <v>3.3707865168539325E-2</v>
      </c>
      <c r="I63" s="26">
        <f t="shared" ca="1" si="4"/>
        <v>0.12048192771084337</v>
      </c>
      <c r="J63" s="28">
        <f t="shared" ca="1" si="5"/>
        <v>3.614457831325301E-2</v>
      </c>
      <c r="K63" s="29">
        <f t="shared" ca="1" si="6"/>
        <v>0.3</v>
      </c>
      <c r="L63" s="67"/>
      <c r="M63" s="26" t="str" cm="1">
        <f t="array" aca="1" ref="M63" ca="1">IFERROR(INDIRECT("R"&amp;ROW()&amp;$AN$21,0)/INDIRECT("R"&amp;ROW()&amp;$AO$21,0),"")</f>
        <v/>
      </c>
      <c r="N63" s="27" t="str" cm="1">
        <f t="array" aca="1" ref="N63" ca="1">IFERROR(INDIRECT("R"&amp;ROW()&amp;$AN$22,0)/INDIRECT("R"&amp;ROW()&amp;$AO$22,0),"")</f>
        <v/>
      </c>
      <c r="O63" s="27" cm="1">
        <f t="array" aca="1" ref="O63" ca="1">IFERROR(INDIRECT("R"&amp;ROW()&amp;$AN$23,0)/INDIRECT("R"&amp;ROW()&amp;$AO$23,0),"")</f>
        <v>0.93478260869565222</v>
      </c>
      <c r="P63" s="72" cm="1">
        <f t="array" aca="1" ref="P63" ca="1">IFERROR(INDIRECT("R"&amp;ROW()&amp;$AN$24,0)/INDIRECT("R"&amp;ROW()&amp;$AO$24,0),"")</f>
        <v>0.93023255813953487</v>
      </c>
      <c r="R63" s="30" t="s">
        <v>136</v>
      </c>
      <c r="S63" s="31" t="s">
        <v>136</v>
      </c>
      <c r="T63" s="31" t="s">
        <v>136</v>
      </c>
      <c r="U63" s="32" t="s">
        <v>136</v>
      </c>
      <c r="V63" s="30" t="s">
        <v>136</v>
      </c>
      <c r="W63" s="31" t="s">
        <v>136</v>
      </c>
      <c r="X63" s="31" t="s">
        <v>136</v>
      </c>
      <c r="Y63" s="32" t="s">
        <v>136</v>
      </c>
      <c r="Z63" s="30">
        <v>46</v>
      </c>
      <c r="AA63" s="31">
        <v>43</v>
      </c>
      <c r="AB63" s="31">
        <v>4</v>
      </c>
      <c r="AC63" s="32">
        <v>2</v>
      </c>
      <c r="AD63" s="30">
        <v>43</v>
      </c>
      <c r="AE63" s="31">
        <v>40</v>
      </c>
      <c r="AF63" s="31">
        <v>6</v>
      </c>
      <c r="AG63" s="32">
        <v>1</v>
      </c>
      <c r="AH63" s="30">
        <v>89</v>
      </c>
      <c r="AI63" s="31">
        <v>83</v>
      </c>
      <c r="AJ63" s="31">
        <v>10</v>
      </c>
      <c r="AK63" s="32">
        <v>3</v>
      </c>
    </row>
    <row r="64" spans="1:37">
      <c r="A64" s="22" t="s">
        <v>111</v>
      </c>
      <c r="B64" s="23" cm="1">
        <f t="array" aca="1" ref="B64" ca="1">INDIRECT("R"&amp;ROW()&amp;"C"&amp;MATCH($A$3,$AM$8:$AM$12,0)*4+14,0)</f>
        <v>410</v>
      </c>
      <c r="C64" s="24" cm="1">
        <f t="array" aca="1" ref="C64" ca="1">INDIRECT("R"&amp;ROW()&amp;"C"&amp;MATCH($A$3,$AM$8:$AM$12,0)*4+15,0)</f>
        <v>368</v>
      </c>
      <c r="D64" s="24" cm="1">
        <f t="array" aca="1" ref="D64" ca="1">INDIRECT("R"&amp;ROW()&amp;"C"&amp;MATCH($A$3,$AM$8:$AM$12,0)*4+16,0)</f>
        <v>36</v>
      </c>
      <c r="E64" s="25" cm="1">
        <f t="array" aca="1" ref="E64" ca="1">INDIRECT("R"&amp;ROW()&amp;"C"&amp;MATCH($A$3,$AM$8:$AM$12,0)*4+17,0)</f>
        <v>13</v>
      </c>
      <c r="F64" s="26">
        <f t="shared" ca="1" si="7"/>
        <v>0.89756097560975612</v>
      </c>
      <c r="G64" s="27">
        <f t="shared" ca="1" si="8"/>
        <v>8.7804878048780483E-2</v>
      </c>
      <c r="H64" s="28">
        <f t="shared" ca="1" si="9"/>
        <v>3.1707317073170732E-2</v>
      </c>
      <c r="I64" s="26">
        <f t="shared" ca="1" si="4"/>
        <v>9.7826086956521743E-2</v>
      </c>
      <c r="J64" s="28">
        <f t="shared" ca="1" si="5"/>
        <v>3.5326086956521736E-2</v>
      </c>
      <c r="K64" s="29">
        <f t="shared" ca="1" si="6"/>
        <v>0.3611111111111111</v>
      </c>
      <c r="L64" s="67"/>
      <c r="M64" s="26" t="str" cm="1">
        <f t="array" aca="1" ref="M64" ca="1">IFERROR(INDIRECT("R"&amp;ROW()&amp;$AN$21,0)/INDIRECT("R"&amp;ROW()&amp;$AO$21,0),"")</f>
        <v/>
      </c>
      <c r="N64" s="27" cm="1">
        <f t="array" aca="1" ref="N64" ca="1">IFERROR(INDIRECT("R"&amp;ROW()&amp;$AN$22,0)/INDIRECT("R"&amp;ROW()&amp;$AO$22,0),"")</f>
        <v>0.83439490445859876</v>
      </c>
      <c r="O64" s="27" cm="1">
        <f t="array" aca="1" ref="O64" ca="1">IFERROR(INDIRECT("R"&amp;ROW()&amp;$AN$23,0)/INDIRECT("R"&amp;ROW()&amp;$AO$23,0),"")</f>
        <v>0.91666666666666663</v>
      </c>
      <c r="P64" s="72" cm="1">
        <f t="array" aca="1" ref="P64" ca="1">IFERROR(INDIRECT("R"&amp;ROW()&amp;$AN$24,0)/INDIRECT("R"&amp;ROW()&amp;$AO$24,0),"")</f>
        <v>0.95488721804511278</v>
      </c>
      <c r="R64" s="30" t="s">
        <v>136</v>
      </c>
      <c r="S64" s="31" t="s">
        <v>136</v>
      </c>
      <c r="T64" s="31" t="s">
        <v>136</v>
      </c>
      <c r="U64" s="32" t="s">
        <v>136</v>
      </c>
      <c r="V64" s="30">
        <v>157</v>
      </c>
      <c r="W64" s="31">
        <v>131</v>
      </c>
      <c r="X64" s="31">
        <v>14</v>
      </c>
      <c r="Y64" s="32">
        <v>4</v>
      </c>
      <c r="Z64" s="30">
        <v>120</v>
      </c>
      <c r="AA64" s="31">
        <v>110</v>
      </c>
      <c r="AB64" s="31">
        <v>7</v>
      </c>
      <c r="AC64" s="32">
        <v>2</v>
      </c>
      <c r="AD64" s="30">
        <v>133</v>
      </c>
      <c r="AE64" s="31">
        <v>127</v>
      </c>
      <c r="AF64" s="31">
        <v>15</v>
      </c>
      <c r="AG64" s="32">
        <v>7</v>
      </c>
      <c r="AH64" s="30">
        <v>410</v>
      </c>
      <c r="AI64" s="31">
        <v>368</v>
      </c>
      <c r="AJ64" s="31">
        <v>36</v>
      </c>
      <c r="AK64" s="32">
        <v>13</v>
      </c>
    </row>
    <row r="65" spans="1:37">
      <c r="A65" s="22" t="s">
        <v>112</v>
      </c>
      <c r="B65" s="23" cm="1">
        <f t="array" aca="1" ref="B65" ca="1">INDIRECT("R"&amp;ROW()&amp;"C"&amp;MATCH($A$3,$AM$8:$AM$12,0)*4+14,0)</f>
        <v>159</v>
      </c>
      <c r="C65" s="24" cm="1">
        <f t="array" aca="1" ref="C65" ca="1">INDIRECT("R"&amp;ROW()&amp;"C"&amp;MATCH($A$3,$AM$8:$AM$12,0)*4+15,0)</f>
        <v>75</v>
      </c>
      <c r="D65" s="24" cm="1">
        <f t="array" aca="1" ref="D65" ca="1">INDIRECT("R"&amp;ROW()&amp;"C"&amp;MATCH($A$3,$AM$8:$AM$12,0)*4+16,0)</f>
        <v>7</v>
      </c>
      <c r="E65" s="25" cm="1">
        <f t="array" aca="1" ref="E65" ca="1">INDIRECT("R"&amp;ROW()&amp;"C"&amp;MATCH($A$3,$AM$8:$AM$12,0)*4+17,0)</f>
        <v>2</v>
      </c>
      <c r="F65" s="26">
        <f t="shared" ca="1" si="7"/>
        <v>0.47169811320754718</v>
      </c>
      <c r="G65" s="27">
        <f t="shared" ca="1" si="8"/>
        <v>4.40251572327044E-2</v>
      </c>
      <c r="H65" s="28">
        <f t="shared" ca="1" si="9"/>
        <v>1.2578616352201259E-2</v>
      </c>
      <c r="I65" s="26">
        <f t="shared" ca="1" si="4"/>
        <v>9.3333333333333338E-2</v>
      </c>
      <c r="J65" s="28">
        <f t="shared" ca="1" si="5"/>
        <v>2.6666666666666668E-2</v>
      </c>
      <c r="K65" s="29">
        <f t="shared" ca="1" si="6"/>
        <v>0.2857142857142857</v>
      </c>
      <c r="L65" s="67"/>
      <c r="M65" s="26" t="str" cm="1">
        <f t="array" aca="1" ref="M65" ca="1">IFERROR(INDIRECT("R"&amp;ROW()&amp;$AN$21,0)/INDIRECT("R"&amp;ROW()&amp;$AO$21,0),"")</f>
        <v/>
      </c>
      <c r="N65" s="27" cm="1">
        <f t="array" aca="1" ref="N65" ca="1">IFERROR(INDIRECT("R"&amp;ROW()&amp;$AN$22,0)/INDIRECT("R"&amp;ROW()&amp;$AO$22,0),"")</f>
        <v>0</v>
      </c>
      <c r="O65" s="27" cm="1">
        <f t="array" aca="1" ref="O65" ca="1">IFERROR(INDIRECT("R"&amp;ROW()&amp;$AN$23,0)/INDIRECT("R"&amp;ROW()&amp;$AO$23,0),"")</f>
        <v>1</v>
      </c>
      <c r="P65" s="72" t="str" cm="1">
        <f t="array" aca="1" ref="P65" ca="1">IFERROR(INDIRECT("R"&amp;ROW()&amp;$AN$24,0)/INDIRECT("R"&amp;ROW()&amp;$AO$24,0),"")</f>
        <v/>
      </c>
      <c r="R65" s="30" t="s">
        <v>136</v>
      </c>
      <c r="S65" s="31" t="s">
        <v>136</v>
      </c>
      <c r="T65" s="31" t="s">
        <v>136</v>
      </c>
      <c r="U65" s="32" t="s">
        <v>136</v>
      </c>
      <c r="V65" s="30">
        <v>84</v>
      </c>
      <c r="W65" s="31">
        <v>0</v>
      </c>
      <c r="X65" s="31">
        <v>0</v>
      </c>
      <c r="Y65" s="32">
        <v>0</v>
      </c>
      <c r="Z65" s="30">
        <v>75</v>
      </c>
      <c r="AA65" s="31">
        <v>75</v>
      </c>
      <c r="AB65" s="31">
        <v>7</v>
      </c>
      <c r="AC65" s="32">
        <v>2</v>
      </c>
      <c r="AD65" s="30" t="s">
        <v>136</v>
      </c>
      <c r="AE65" s="31" t="s">
        <v>136</v>
      </c>
      <c r="AF65" s="31" t="s">
        <v>136</v>
      </c>
      <c r="AG65" s="32" t="s">
        <v>136</v>
      </c>
      <c r="AH65" s="30">
        <v>159</v>
      </c>
      <c r="AI65" s="31">
        <v>75</v>
      </c>
      <c r="AJ65" s="31">
        <v>7</v>
      </c>
      <c r="AK65" s="32">
        <v>2</v>
      </c>
    </row>
    <row r="66" spans="1:37">
      <c r="A66" s="22" t="s">
        <v>113</v>
      </c>
      <c r="B66" s="23" cm="1">
        <f t="array" aca="1" ref="B66" ca="1">INDIRECT("R"&amp;ROW()&amp;"C"&amp;MATCH($A$3,$AM$8:$AM$12,0)*4+14,0)</f>
        <v>111</v>
      </c>
      <c r="C66" s="24" cm="1">
        <f t="array" aca="1" ref="C66" ca="1">INDIRECT("R"&amp;ROW()&amp;"C"&amp;MATCH($A$3,$AM$8:$AM$12,0)*4+15,0)</f>
        <v>24</v>
      </c>
      <c r="D66" s="24" cm="1">
        <f t="array" aca="1" ref="D66" ca="1">INDIRECT("R"&amp;ROW()&amp;"C"&amp;MATCH($A$3,$AM$8:$AM$12,0)*4+16,0)</f>
        <v>4</v>
      </c>
      <c r="E66" s="25" cm="1">
        <f t="array" aca="1" ref="E66" ca="1">INDIRECT("R"&amp;ROW()&amp;"C"&amp;MATCH($A$3,$AM$8:$AM$12,0)*4+17,0)</f>
        <v>1</v>
      </c>
      <c r="F66" s="26">
        <f t="shared" ca="1" si="7"/>
        <v>0.21621621621621623</v>
      </c>
      <c r="G66" s="27">
        <f t="shared" ca="1" si="8"/>
        <v>3.6036036036036036E-2</v>
      </c>
      <c r="H66" s="28">
        <f t="shared" ca="1" si="9"/>
        <v>9.0090090090090089E-3</v>
      </c>
      <c r="I66" s="26">
        <f t="shared" ca="1" si="4"/>
        <v>0.16666666666666666</v>
      </c>
      <c r="J66" s="28">
        <f t="shared" ca="1" si="5"/>
        <v>4.1666666666666664E-2</v>
      </c>
      <c r="K66" s="29">
        <f t="shared" ca="1" si="6"/>
        <v>0.25</v>
      </c>
      <c r="L66" s="67"/>
      <c r="M66" s="26" t="str" cm="1">
        <f t="array" aca="1" ref="M66" ca="1">IFERROR(INDIRECT("R"&amp;ROW()&amp;$AN$21,0)/INDIRECT("R"&amp;ROW()&amp;$AO$21,0),"")</f>
        <v/>
      </c>
      <c r="N66" s="27" t="str" cm="1">
        <f t="array" aca="1" ref="N66" ca="1">IFERROR(INDIRECT("R"&amp;ROW()&amp;$AN$22,0)/INDIRECT("R"&amp;ROW()&amp;$AO$22,0),"")</f>
        <v/>
      </c>
      <c r="O66" s="27" t="str" cm="1">
        <f t="array" aca="1" ref="O66" ca="1">IFERROR(INDIRECT("R"&amp;ROW()&amp;$AN$23,0)/INDIRECT("R"&amp;ROW()&amp;$AO$23,0),"")</f>
        <v/>
      </c>
      <c r="P66" s="72" cm="1">
        <f t="array" aca="1" ref="P66" ca="1">IFERROR(INDIRECT("R"&amp;ROW()&amp;$AN$24,0)/INDIRECT("R"&amp;ROW()&amp;$AO$24,0),"")</f>
        <v>0.21621621621621623</v>
      </c>
      <c r="R66" s="30" t="s">
        <v>136</v>
      </c>
      <c r="S66" s="31" t="s">
        <v>136</v>
      </c>
      <c r="T66" s="31" t="s">
        <v>136</v>
      </c>
      <c r="U66" s="32" t="s">
        <v>136</v>
      </c>
      <c r="V66" s="30" t="s">
        <v>136</v>
      </c>
      <c r="W66" s="31" t="s">
        <v>136</v>
      </c>
      <c r="X66" s="31" t="s">
        <v>136</v>
      </c>
      <c r="Y66" s="32" t="s">
        <v>136</v>
      </c>
      <c r="Z66" s="30" t="s">
        <v>136</v>
      </c>
      <c r="AA66" s="31" t="s">
        <v>136</v>
      </c>
      <c r="AB66" s="31" t="s">
        <v>136</v>
      </c>
      <c r="AC66" s="32" t="s">
        <v>136</v>
      </c>
      <c r="AD66" s="30">
        <v>111</v>
      </c>
      <c r="AE66" s="31">
        <v>24</v>
      </c>
      <c r="AF66" s="31">
        <v>4</v>
      </c>
      <c r="AG66" s="32">
        <v>1</v>
      </c>
      <c r="AH66" s="30">
        <v>111</v>
      </c>
      <c r="AI66" s="31">
        <v>24</v>
      </c>
      <c r="AJ66" s="31">
        <v>4</v>
      </c>
      <c r="AK66" s="32">
        <v>1</v>
      </c>
    </row>
    <row r="67" spans="1:37">
      <c r="A67" s="22" t="s">
        <v>114</v>
      </c>
      <c r="B67" s="23" cm="1">
        <f t="array" aca="1" ref="B67" ca="1">INDIRECT("R"&amp;ROW()&amp;"C"&amp;MATCH($A$3,$AM$8:$AM$12,0)*4+14,0)</f>
        <v>832</v>
      </c>
      <c r="C67" s="24" cm="1">
        <f t="array" aca="1" ref="C67" ca="1">INDIRECT("R"&amp;ROW()&amp;"C"&amp;MATCH($A$3,$AM$8:$AM$12,0)*4+15,0)</f>
        <v>628</v>
      </c>
      <c r="D67" s="24" cm="1">
        <f t="array" aca="1" ref="D67" ca="1">INDIRECT("R"&amp;ROW()&amp;"C"&amp;MATCH($A$3,$AM$8:$AM$12,0)*4+16,0)</f>
        <v>110</v>
      </c>
      <c r="E67" s="25" cm="1">
        <f t="array" aca="1" ref="E67" ca="1">INDIRECT("R"&amp;ROW()&amp;"C"&amp;MATCH($A$3,$AM$8:$AM$12,0)*4+17,0)</f>
        <v>30</v>
      </c>
      <c r="F67" s="26">
        <f t="shared" ca="1" si="7"/>
        <v>0.75480769230769229</v>
      </c>
      <c r="G67" s="27">
        <f t="shared" ca="1" si="8"/>
        <v>0.13221153846153846</v>
      </c>
      <c r="H67" s="28">
        <f t="shared" ca="1" si="9"/>
        <v>3.6057692307692304E-2</v>
      </c>
      <c r="I67" s="26">
        <f t="shared" ca="1" si="4"/>
        <v>0.1751592356687898</v>
      </c>
      <c r="J67" s="28">
        <f t="shared" ca="1" si="5"/>
        <v>4.7770700636942678E-2</v>
      </c>
      <c r="K67" s="29">
        <f t="shared" ca="1" si="6"/>
        <v>0.27272727272727271</v>
      </c>
      <c r="L67" s="67"/>
      <c r="M67" s="26" t="str" cm="1">
        <f t="array" aca="1" ref="M67" ca="1">IFERROR(INDIRECT("R"&amp;ROW()&amp;$AN$21,0)/INDIRECT("R"&amp;ROW()&amp;$AO$21,0),"")</f>
        <v/>
      </c>
      <c r="N67" s="27" cm="1">
        <f t="array" aca="1" ref="N67" ca="1">IFERROR(INDIRECT("R"&amp;ROW()&amp;$AN$22,0)/INDIRECT("R"&amp;ROW()&amp;$AO$22,0),"")</f>
        <v>0.67385444743935308</v>
      </c>
      <c r="O67" s="27" cm="1">
        <f t="array" aca="1" ref="O67" ca="1">IFERROR(INDIRECT("R"&amp;ROW()&amp;$AN$23,0)/INDIRECT("R"&amp;ROW()&amp;$AO$23,0),"")</f>
        <v>0.88362068965517238</v>
      </c>
      <c r="P67" s="72" cm="1">
        <f t="array" aca="1" ref="P67" ca="1">IFERROR(INDIRECT("R"&amp;ROW()&amp;$AN$24,0)/INDIRECT("R"&amp;ROW()&amp;$AO$24,0),"")</f>
        <v>0.75545851528384278</v>
      </c>
      <c r="R67" s="30" t="s">
        <v>136</v>
      </c>
      <c r="S67" s="31" t="s">
        <v>136</v>
      </c>
      <c r="T67" s="31" t="s">
        <v>136</v>
      </c>
      <c r="U67" s="32" t="s">
        <v>136</v>
      </c>
      <c r="V67" s="30">
        <v>371</v>
      </c>
      <c r="W67" s="31">
        <v>250</v>
      </c>
      <c r="X67" s="31">
        <v>25</v>
      </c>
      <c r="Y67" s="32">
        <v>10</v>
      </c>
      <c r="Z67" s="30">
        <v>232</v>
      </c>
      <c r="AA67" s="31">
        <v>205</v>
      </c>
      <c r="AB67" s="31">
        <v>34</v>
      </c>
      <c r="AC67" s="32">
        <v>16</v>
      </c>
      <c r="AD67" s="30">
        <v>229</v>
      </c>
      <c r="AE67" s="31">
        <v>173</v>
      </c>
      <c r="AF67" s="31">
        <v>51</v>
      </c>
      <c r="AG67" s="32">
        <v>4</v>
      </c>
      <c r="AH67" s="30">
        <v>832</v>
      </c>
      <c r="AI67" s="31">
        <v>628</v>
      </c>
      <c r="AJ67" s="31">
        <v>110</v>
      </c>
      <c r="AK67" s="32">
        <v>30</v>
      </c>
    </row>
    <row r="68" spans="1:37">
      <c r="A68" s="22" t="s">
        <v>115</v>
      </c>
      <c r="B68" s="23" cm="1">
        <f t="array" aca="1" ref="B68" ca="1">INDIRECT("R"&amp;ROW()&amp;"C"&amp;MATCH($A$3,$AM$8:$AM$12,0)*4+14,0)</f>
        <v>652</v>
      </c>
      <c r="C68" s="24" cm="1">
        <f t="array" aca="1" ref="C68" ca="1">INDIRECT("R"&amp;ROW()&amp;"C"&amp;MATCH($A$3,$AM$8:$AM$12,0)*4+15,0)</f>
        <v>225</v>
      </c>
      <c r="D68" s="24" cm="1">
        <f t="array" aca="1" ref="D68" ca="1">INDIRECT("R"&amp;ROW()&amp;"C"&amp;MATCH($A$3,$AM$8:$AM$12,0)*4+16,0)</f>
        <v>16</v>
      </c>
      <c r="E68" s="25" cm="1">
        <f t="array" aca="1" ref="E68" ca="1">INDIRECT("R"&amp;ROW()&amp;"C"&amp;MATCH($A$3,$AM$8:$AM$12,0)*4+17,0)</f>
        <v>3</v>
      </c>
      <c r="F68" s="26">
        <f t="shared" ca="1" si="7"/>
        <v>0.34509202453987731</v>
      </c>
      <c r="G68" s="27">
        <f t="shared" ca="1" si="8"/>
        <v>2.4539877300613498E-2</v>
      </c>
      <c r="H68" s="28">
        <f t="shared" ca="1" si="9"/>
        <v>4.601226993865031E-3</v>
      </c>
      <c r="I68" s="26">
        <f t="shared" ca="1" si="4"/>
        <v>7.1111111111111111E-2</v>
      </c>
      <c r="J68" s="28">
        <f t="shared" ca="1" si="5"/>
        <v>1.3333333333333334E-2</v>
      </c>
      <c r="K68" s="29">
        <f t="shared" ca="1" si="6"/>
        <v>0.1875</v>
      </c>
      <c r="L68" s="67"/>
      <c r="M68" s="26" cm="1">
        <f t="array" aca="1" ref="M68" ca="1">IFERROR(INDIRECT("R"&amp;ROW()&amp;$AN$21,0)/INDIRECT("R"&amp;ROW()&amp;$AO$21,0),"")</f>
        <v>0.92964824120603018</v>
      </c>
      <c r="N68" s="27" cm="1">
        <f t="array" aca="1" ref="N68" ca="1">IFERROR(INDIRECT("R"&amp;ROW()&amp;$AN$22,0)/INDIRECT("R"&amp;ROW()&amp;$AO$22,0),"")</f>
        <v>0.16</v>
      </c>
      <c r="O68" s="27" cm="1">
        <f t="array" aca="1" ref="O68" ca="1">IFERROR(INDIRECT("R"&amp;ROW()&amp;$AN$23,0)/INDIRECT("R"&amp;ROW()&amp;$AO$23,0),"")</f>
        <v>0</v>
      </c>
      <c r="P68" s="72" t="str" cm="1">
        <f t="array" aca="1" ref="P68" ca="1">IFERROR(INDIRECT("R"&amp;ROW()&amp;$AN$24,0)/INDIRECT("R"&amp;ROW()&amp;$AO$24,0),"")</f>
        <v/>
      </c>
      <c r="R68" s="30">
        <v>199</v>
      </c>
      <c r="S68" s="31">
        <v>185</v>
      </c>
      <c r="T68" s="31">
        <v>14</v>
      </c>
      <c r="U68" s="32">
        <v>3</v>
      </c>
      <c r="V68" s="30">
        <v>250</v>
      </c>
      <c r="W68" s="31">
        <v>40</v>
      </c>
      <c r="X68" s="31">
        <v>2</v>
      </c>
      <c r="Y68" s="32">
        <v>0</v>
      </c>
      <c r="Z68" s="30">
        <v>203</v>
      </c>
      <c r="AA68" s="31">
        <v>0</v>
      </c>
      <c r="AB68" s="31">
        <v>0</v>
      </c>
      <c r="AC68" s="32">
        <v>0</v>
      </c>
      <c r="AD68" s="30" t="s">
        <v>136</v>
      </c>
      <c r="AE68" s="31" t="s">
        <v>136</v>
      </c>
      <c r="AF68" s="31" t="s">
        <v>136</v>
      </c>
      <c r="AG68" s="32" t="s">
        <v>136</v>
      </c>
      <c r="AH68" s="30">
        <v>652</v>
      </c>
      <c r="AI68" s="31">
        <v>225</v>
      </c>
      <c r="AJ68" s="31">
        <v>16</v>
      </c>
      <c r="AK68" s="32">
        <v>3</v>
      </c>
    </row>
    <row r="69" spans="1:37">
      <c r="A69" s="22" t="s">
        <v>116</v>
      </c>
      <c r="B69" s="23" cm="1">
        <f t="array" aca="1" ref="B69" ca="1">INDIRECT("R"&amp;ROW()&amp;"C"&amp;MATCH($A$3,$AM$8:$AM$12,0)*4+14,0)</f>
        <v>196</v>
      </c>
      <c r="C69" s="24" cm="1">
        <f t="array" aca="1" ref="C69" ca="1">INDIRECT("R"&amp;ROW()&amp;"C"&amp;MATCH($A$3,$AM$8:$AM$12,0)*4+15,0)</f>
        <v>190</v>
      </c>
      <c r="D69" s="24" cm="1">
        <f t="array" aca="1" ref="D69" ca="1">INDIRECT("R"&amp;ROW()&amp;"C"&amp;MATCH($A$3,$AM$8:$AM$12,0)*4+16,0)</f>
        <v>49</v>
      </c>
      <c r="E69" s="25" cm="1">
        <f t="array" aca="1" ref="E69" ca="1">INDIRECT("R"&amp;ROW()&amp;"C"&amp;MATCH($A$3,$AM$8:$AM$12,0)*4+17,0)</f>
        <v>5</v>
      </c>
      <c r="F69" s="26">
        <f t="shared" ca="1" si="7"/>
        <v>0.96938775510204078</v>
      </c>
      <c r="G69" s="27">
        <f t="shared" ca="1" si="8"/>
        <v>0.25</v>
      </c>
      <c r="H69" s="28">
        <f t="shared" ca="1" si="9"/>
        <v>2.5510204081632654E-2</v>
      </c>
      <c r="I69" s="26">
        <f t="shared" ca="1" si="4"/>
        <v>0.25789473684210529</v>
      </c>
      <c r="J69" s="28">
        <f t="shared" ca="1" si="5"/>
        <v>2.6315789473684209E-2</v>
      </c>
      <c r="K69" s="29">
        <f t="shared" ca="1" si="6"/>
        <v>0.10204081632653061</v>
      </c>
      <c r="L69" s="67"/>
      <c r="M69" s="26" t="str" cm="1">
        <f t="array" aca="1" ref="M69" ca="1">IFERROR(INDIRECT("R"&amp;ROW()&amp;$AN$21,0)/INDIRECT("R"&amp;ROW()&amp;$AO$21,0),"")</f>
        <v/>
      </c>
      <c r="N69" s="27" t="str" cm="1">
        <f t="array" aca="1" ref="N69" ca="1">IFERROR(INDIRECT("R"&amp;ROW()&amp;$AN$22,0)/INDIRECT("R"&amp;ROW()&amp;$AO$22,0),"")</f>
        <v/>
      </c>
      <c r="O69" s="27" cm="1">
        <f t="array" aca="1" ref="O69" ca="1">IFERROR(INDIRECT("R"&amp;ROW()&amp;$AN$23,0)/INDIRECT("R"&amp;ROW()&amp;$AO$23,0),"")</f>
        <v>0.96938775510204078</v>
      </c>
      <c r="P69" s="72" t="str" cm="1">
        <f t="array" aca="1" ref="P69" ca="1">IFERROR(INDIRECT("R"&amp;ROW()&amp;$AN$24,0)/INDIRECT("R"&amp;ROW()&amp;$AO$24,0),"")</f>
        <v/>
      </c>
      <c r="R69" s="30" t="s">
        <v>136</v>
      </c>
      <c r="S69" s="31" t="s">
        <v>136</v>
      </c>
      <c r="T69" s="31" t="s">
        <v>136</v>
      </c>
      <c r="U69" s="32" t="s">
        <v>136</v>
      </c>
      <c r="V69" s="30" t="s">
        <v>136</v>
      </c>
      <c r="W69" s="31" t="s">
        <v>136</v>
      </c>
      <c r="X69" s="31" t="s">
        <v>136</v>
      </c>
      <c r="Y69" s="32" t="s">
        <v>136</v>
      </c>
      <c r="Z69" s="30">
        <v>196</v>
      </c>
      <c r="AA69" s="31">
        <v>190</v>
      </c>
      <c r="AB69" s="31">
        <v>49</v>
      </c>
      <c r="AC69" s="32">
        <v>5</v>
      </c>
      <c r="AD69" s="30" t="s">
        <v>136</v>
      </c>
      <c r="AE69" s="31" t="s">
        <v>136</v>
      </c>
      <c r="AF69" s="31" t="s">
        <v>136</v>
      </c>
      <c r="AG69" s="32" t="s">
        <v>136</v>
      </c>
      <c r="AH69" s="30">
        <v>196</v>
      </c>
      <c r="AI69" s="31">
        <v>190</v>
      </c>
      <c r="AJ69" s="31">
        <v>49</v>
      </c>
      <c r="AK69" s="32">
        <v>5</v>
      </c>
    </row>
    <row r="70" spans="1:37">
      <c r="A70" s="22" t="s">
        <v>117</v>
      </c>
      <c r="B70" s="23" cm="1">
        <f t="array" aca="1" ref="B70" ca="1">INDIRECT("R"&amp;ROW()&amp;"C"&amp;MATCH($A$3,$AM$8:$AM$12,0)*4+14,0)</f>
        <v>219</v>
      </c>
      <c r="C70" s="24" cm="1">
        <f t="array" aca="1" ref="C70" ca="1">INDIRECT("R"&amp;ROW()&amp;"C"&amp;MATCH($A$3,$AM$8:$AM$12,0)*4+15,0)</f>
        <v>210</v>
      </c>
      <c r="D70" s="24" cm="1">
        <f t="array" aca="1" ref="D70" ca="1">INDIRECT("R"&amp;ROW()&amp;"C"&amp;MATCH($A$3,$AM$8:$AM$12,0)*4+16,0)</f>
        <v>11</v>
      </c>
      <c r="E70" s="25" cm="1">
        <f t="array" aca="1" ref="E70" ca="1">INDIRECT("R"&amp;ROW()&amp;"C"&amp;MATCH($A$3,$AM$8:$AM$12,0)*4+17,0)</f>
        <v>5</v>
      </c>
      <c r="F70" s="26">
        <f t="shared" ca="1" si="7"/>
        <v>0.95890410958904104</v>
      </c>
      <c r="G70" s="27">
        <f t="shared" ca="1" si="8"/>
        <v>5.0228310502283102E-2</v>
      </c>
      <c r="H70" s="28">
        <f t="shared" ca="1" si="9"/>
        <v>2.2831050228310501E-2</v>
      </c>
      <c r="I70" s="26">
        <f t="shared" ca="1" si="4"/>
        <v>5.2380952380952382E-2</v>
      </c>
      <c r="J70" s="28">
        <f t="shared" ca="1" si="5"/>
        <v>2.3809523809523808E-2</v>
      </c>
      <c r="K70" s="29">
        <f t="shared" ca="1" si="6"/>
        <v>0.45454545454545453</v>
      </c>
      <c r="L70" s="67"/>
      <c r="M70" s="26" cm="1">
        <f t="array" aca="1" ref="M70" ca="1">IFERROR(INDIRECT("R"&amp;ROW()&amp;$AN$21,0)/INDIRECT("R"&amp;ROW()&amp;$AO$21,0),"")</f>
        <v>0.95890410958904104</v>
      </c>
      <c r="N70" s="27" t="str" cm="1">
        <f t="array" aca="1" ref="N70" ca="1">IFERROR(INDIRECT("R"&amp;ROW()&amp;$AN$22,0)/INDIRECT("R"&amp;ROW()&amp;$AO$22,0),"")</f>
        <v/>
      </c>
      <c r="O70" s="27" t="str" cm="1">
        <f t="array" aca="1" ref="O70" ca="1">IFERROR(INDIRECT("R"&amp;ROW()&amp;$AN$23,0)/INDIRECT("R"&amp;ROW()&amp;$AO$23,0),"")</f>
        <v/>
      </c>
      <c r="P70" s="72" t="str" cm="1">
        <f t="array" aca="1" ref="P70" ca="1">IFERROR(INDIRECT("R"&amp;ROW()&amp;$AN$24,0)/INDIRECT("R"&amp;ROW()&amp;$AO$24,0),"")</f>
        <v/>
      </c>
      <c r="R70" s="30">
        <v>219</v>
      </c>
      <c r="S70" s="31">
        <v>210</v>
      </c>
      <c r="T70" s="31">
        <v>11</v>
      </c>
      <c r="U70" s="32">
        <v>5</v>
      </c>
      <c r="V70" s="30" t="s">
        <v>136</v>
      </c>
      <c r="W70" s="31" t="s">
        <v>136</v>
      </c>
      <c r="X70" s="31" t="s">
        <v>136</v>
      </c>
      <c r="Y70" s="32" t="s">
        <v>136</v>
      </c>
      <c r="Z70" s="30" t="s">
        <v>136</v>
      </c>
      <c r="AA70" s="31" t="s">
        <v>136</v>
      </c>
      <c r="AB70" s="31" t="s">
        <v>136</v>
      </c>
      <c r="AC70" s="32" t="s">
        <v>136</v>
      </c>
      <c r="AD70" s="30" t="s">
        <v>136</v>
      </c>
      <c r="AE70" s="31" t="s">
        <v>136</v>
      </c>
      <c r="AF70" s="31" t="s">
        <v>136</v>
      </c>
      <c r="AG70" s="32" t="s">
        <v>136</v>
      </c>
      <c r="AH70" s="30">
        <v>219</v>
      </c>
      <c r="AI70" s="31">
        <v>210</v>
      </c>
      <c r="AJ70" s="31">
        <v>11</v>
      </c>
      <c r="AK70" s="32">
        <v>5</v>
      </c>
    </row>
    <row r="71" spans="1:37">
      <c r="A71" s="22" t="s">
        <v>118</v>
      </c>
      <c r="B71" s="23" cm="1">
        <f t="array" aca="1" ref="B71" ca="1">INDIRECT("R"&amp;ROW()&amp;"C"&amp;MATCH($A$3,$AM$8:$AM$12,0)*4+14,0)</f>
        <v>182</v>
      </c>
      <c r="C71" s="24" cm="1">
        <f t="array" aca="1" ref="C71" ca="1">INDIRECT("R"&amp;ROW()&amp;"C"&amp;MATCH($A$3,$AM$8:$AM$12,0)*4+15,0)</f>
        <v>176</v>
      </c>
      <c r="D71" s="24" cm="1">
        <f t="array" aca="1" ref="D71" ca="1">INDIRECT("R"&amp;ROW()&amp;"C"&amp;MATCH($A$3,$AM$8:$AM$12,0)*4+16,0)</f>
        <v>16</v>
      </c>
      <c r="E71" s="25" cm="1">
        <f t="array" aca="1" ref="E71" ca="1">INDIRECT("R"&amp;ROW()&amp;"C"&amp;MATCH($A$3,$AM$8:$AM$12,0)*4+17,0)</f>
        <v>10</v>
      </c>
      <c r="F71" s="26">
        <f t="shared" ca="1" si="7"/>
        <v>0.96703296703296704</v>
      </c>
      <c r="G71" s="27">
        <f t="shared" ca="1" si="8"/>
        <v>8.7912087912087919E-2</v>
      </c>
      <c r="H71" s="28">
        <f t="shared" ca="1" si="9"/>
        <v>5.4945054945054944E-2</v>
      </c>
      <c r="I71" s="26">
        <f t="shared" ca="1" si="4"/>
        <v>9.0909090909090912E-2</v>
      </c>
      <c r="J71" s="28">
        <f t="shared" ca="1" si="5"/>
        <v>5.6818181818181816E-2</v>
      </c>
      <c r="K71" s="29">
        <f t="shared" ca="1" si="6"/>
        <v>0.625</v>
      </c>
      <c r="L71" s="67"/>
      <c r="M71" s="26" cm="1">
        <f t="array" aca="1" ref="M71" ca="1">IFERROR(INDIRECT("R"&amp;ROW()&amp;$AN$21,0)/INDIRECT("R"&amp;ROW()&amp;$AO$21,0),"")</f>
        <v>1</v>
      </c>
      <c r="N71" s="27" cm="1">
        <f t="array" aca="1" ref="N71" ca="1">IFERROR(INDIRECT("R"&amp;ROW()&amp;$AN$22,0)/INDIRECT("R"&amp;ROW()&amp;$AO$22,0),"")</f>
        <v>0.93478260869565222</v>
      </c>
      <c r="O71" s="27" t="str" cm="1">
        <f t="array" aca="1" ref="O71" ca="1">IFERROR(INDIRECT("R"&amp;ROW()&amp;$AN$23,0)/INDIRECT("R"&amp;ROW()&amp;$AO$23,0),"")</f>
        <v/>
      </c>
      <c r="P71" s="72" t="str" cm="1">
        <f t="array" aca="1" ref="P71" ca="1">IFERROR(INDIRECT("R"&amp;ROW()&amp;$AN$24,0)/INDIRECT("R"&amp;ROW()&amp;$AO$24,0),"")</f>
        <v/>
      </c>
      <c r="R71" s="30">
        <v>90</v>
      </c>
      <c r="S71" s="31">
        <v>90</v>
      </c>
      <c r="T71" s="31">
        <v>10</v>
      </c>
      <c r="U71" s="32">
        <v>7</v>
      </c>
      <c r="V71" s="30">
        <v>92</v>
      </c>
      <c r="W71" s="31">
        <v>86</v>
      </c>
      <c r="X71" s="31">
        <v>6</v>
      </c>
      <c r="Y71" s="32">
        <v>3</v>
      </c>
      <c r="Z71" s="30" t="s">
        <v>136</v>
      </c>
      <c r="AA71" s="31" t="s">
        <v>136</v>
      </c>
      <c r="AB71" s="31" t="s">
        <v>136</v>
      </c>
      <c r="AC71" s="32" t="s">
        <v>136</v>
      </c>
      <c r="AD71" s="30" t="s">
        <v>136</v>
      </c>
      <c r="AE71" s="31" t="s">
        <v>136</v>
      </c>
      <c r="AF71" s="31" t="s">
        <v>136</v>
      </c>
      <c r="AG71" s="32" t="s">
        <v>136</v>
      </c>
      <c r="AH71" s="30">
        <v>182</v>
      </c>
      <c r="AI71" s="31">
        <v>176</v>
      </c>
      <c r="AJ71" s="31">
        <v>16</v>
      </c>
      <c r="AK71" s="32">
        <v>10</v>
      </c>
    </row>
    <row r="72" spans="1:37">
      <c r="A72" s="22" t="s">
        <v>119</v>
      </c>
      <c r="B72" s="23" cm="1">
        <f t="array" aca="1" ref="B72" ca="1">INDIRECT("R"&amp;ROW()&amp;"C"&amp;MATCH($A$3,$AM$8:$AM$12,0)*4+14,0)</f>
        <v>68</v>
      </c>
      <c r="C72" s="24" cm="1">
        <f t="array" aca="1" ref="C72" ca="1">INDIRECT("R"&amp;ROW()&amp;"C"&amp;MATCH($A$3,$AM$8:$AM$12,0)*4+15,0)</f>
        <v>55</v>
      </c>
      <c r="D72" s="24" cm="1">
        <f t="array" aca="1" ref="D72" ca="1">INDIRECT("R"&amp;ROW()&amp;"C"&amp;MATCH($A$3,$AM$8:$AM$12,0)*4+16,0)</f>
        <v>9</v>
      </c>
      <c r="E72" s="25" cm="1">
        <f t="array" aca="1" ref="E72" ca="1">INDIRECT("R"&amp;ROW()&amp;"C"&amp;MATCH($A$3,$AM$8:$AM$12,0)*4+17,0)</f>
        <v>3</v>
      </c>
      <c r="F72" s="26">
        <f t="shared" ca="1" si="7"/>
        <v>0.80882352941176472</v>
      </c>
      <c r="G72" s="27">
        <f t="shared" ca="1" si="8"/>
        <v>0.13235294117647059</v>
      </c>
      <c r="H72" s="28">
        <f t="shared" ca="1" si="9"/>
        <v>4.4117647058823532E-2</v>
      </c>
      <c r="I72" s="26">
        <f t="shared" ca="1" si="4"/>
        <v>0.16363636363636364</v>
      </c>
      <c r="J72" s="28">
        <f t="shared" ca="1" si="5"/>
        <v>5.4545454545454543E-2</v>
      </c>
      <c r="K72" s="29">
        <f t="shared" ca="1" si="6"/>
        <v>0.33333333333333331</v>
      </c>
      <c r="L72" s="67"/>
      <c r="M72" s="26" cm="1">
        <f t="array" aca="1" ref="M72" ca="1">IFERROR(INDIRECT("R"&amp;ROW()&amp;$AN$21,0)/INDIRECT("R"&amp;ROW()&amp;$AO$21,0),"")</f>
        <v>0.80882352941176472</v>
      </c>
      <c r="N72" s="27" t="str" cm="1">
        <f t="array" aca="1" ref="N72" ca="1">IFERROR(INDIRECT("R"&amp;ROW()&amp;$AN$22,0)/INDIRECT("R"&amp;ROW()&amp;$AO$22,0),"")</f>
        <v/>
      </c>
      <c r="O72" s="27" t="str" cm="1">
        <f t="array" aca="1" ref="O72" ca="1">IFERROR(INDIRECT("R"&amp;ROW()&amp;$AN$23,0)/INDIRECT("R"&amp;ROW()&amp;$AO$23,0),"")</f>
        <v/>
      </c>
      <c r="P72" s="72" t="str" cm="1">
        <f t="array" aca="1" ref="P72" ca="1">IFERROR(INDIRECT("R"&amp;ROW()&amp;$AN$24,0)/INDIRECT("R"&amp;ROW()&amp;$AO$24,0),"")</f>
        <v/>
      </c>
      <c r="R72" s="30">
        <v>68</v>
      </c>
      <c r="S72" s="31">
        <v>55</v>
      </c>
      <c r="T72" s="31">
        <v>9</v>
      </c>
      <c r="U72" s="32">
        <v>3</v>
      </c>
      <c r="V72" s="30" t="s">
        <v>136</v>
      </c>
      <c r="W72" s="31" t="s">
        <v>136</v>
      </c>
      <c r="X72" s="31" t="s">
        <v>136</v>
      </c>
      <c r="Y72" s="32" t="s">
        <v>136</v>
      </c>
      <c r="Z72" s="30" t="s">
        <v>136</v>
      </c>
      <c r="AA72" s="31" t="s">
        <v>136</v>
      </c>
      <c r="AB72" s="31" t="s">
        <v>136</v>
      </c>
      <c r="AC72" s="32" t="s">
        <v>136</v>
      </c>
      <c r="AD72" s="30" t="s">
        <v>136</v>
      </c>
      <c r="AE72" s="31" t="s">
        <v>136</v>
      </c>
      <c r="AF72" s="31" t="s">
        <v>136</v>
      </c>
      <c r="AG72" s="32" t="s">
        <v>136</v>
      </c>
      <c r="AH72" s="30">
        <v>68</v>
      </c>
      <c r="AI72" s="31">
        <v>55</v>
      </c>
      <c r="AJ72" s="31">
        <v>9</v>
      </c>
      <c r="AK72" s="32">
        <v>3</v>
      </c>
    </row>
    <row r="73" spans="1:37">
      <c r="A73" s="22" t="s">
        <v>120</v>
      </c>
      <c r="B73" s="23" cm="1">
        <f t="array" aca="1" ref="B73" ca="1">INDIRECT("R"&amp;ROW()&amp;"C"&amp;MATCH($A$3,$AM$8:$AM$12,0)*4+14,0)</f>
        <v>4</v>
      </c>
      <c r="C73" s="24" cm="1">
        <f t="array" aca="1" ref="C73" ca="1">INDIRECT("R"&amp;ROW()&amp;"C"&amp;MATCH($A$3,$AM$8:$AM$12,0)*4+15,0)</f>
        <v>0</v>
      </c>
      <c r="D73" s="24" cm="1">
        <f t="array" aca="1" ref="D73" ca="1">INDIRECT("R"&amp;ROW()&amp;"C"&amp;MATCH($A$3,$AM$8:$AM$12,0)*4+16,0)</f>
        <v>0</v>
      </c>
      <c r="E73" s="25" cm="1">
        <f t="array" aca="1" ref="E73" ca="1">INDIRECT("R"&amp;ROW()&amp;"C"&amp;MATCH($A$3,$AM$8:$AM$12,0)*4+17,0)</f>
        <v>0</v>
      </c>
      <c r="F73" s="26">
        <f t="shared" ca="1" si="7"/>
        <v>0</v>
      </c>
      <c r="G73" s="27">
        <f t="shared" ca="1" si="8"/>
        <v>0</v>
      </c>
      <c r="H73" s="28">
        <f t="shared" ca="1" si="9"/>
        <v>0</v>
      </c>
      <c r="I73" s="26" t="str">
        <f t="shared" ref="I73:I76" ca="1" si="10">IFERROR(D73/$C73,"")</f>
        <v/>
      </c>
      <c r="J73" s="28" t="str">
        <f t="shared" ref="J73:J76" ca="1" si="11">IFERROR(E73/$C73,"")</f>
        <v/>
      </c>
      <c r="K73" s="29" t="str">
        <f t="shared" ref="K73:K76" ca="1" si="12">IFERROR(E73/$D73,"")</f>
        <v/>
      </c>
      <c r="L73" s="67"/>
      <c r="M73" s="26" t="str" cm="1">
        <f t="array" aca="1" ref="M73" ca="1">IFERROR(INDIRECT("R"&amp;ROW()&amp;$AN$21,0)/INDIRECT("R"&amp;ROW()&amp;$AO$21,0),"")</f>
        <v/>
      </c>
      <c r="N73" s="27" cm="1">
        <f t="array" aca="1" ref="N73" ca="1">IFERROR(INDIRECT("R"&amp;ROW()&amp;$AN$22,0)/INDIRECT("R"&amp;ROW()&amp;$AO$22,0),"")</f>
        <v>0</v>
      </c>
      <c r="O73" s="27" t="str" cm="1">
        <f t="array" aca="1" ref="O73" ca="1">IFERROR(INDIRECT("R"&amp;ROW()&amp;$AN$23,0)/INDIRECT("R"&amp;ROW()&amp;$AO$23,0),"")</f>
        <v/>
      </c>
      <c r="P73" s="72" cm="1">
        <f t="array" aca="1" ref="P73" ca="1">IFERROR(INDIRECT("R"&amp;ROW()&amp;$AN$24,0)/INDIRECT("R"&amp;ROW()&amp;$AO$24,0),"")</f>
        <v>0</v>
      </c>
      <c r="R73" s="30" t="s">
        <v>136</v>
      </c>
      <c r="S73" s="31" t="s">
        <v>136</v>
      </c>
      <c r="T73" s="31" t="s">
        <v>136</v>
      </c>
      <c r="U73" s="32" t="s">
        <v>136</v>
      </c>
      <c r="V73" s="30">
        <v>3</v>
      </c>
      <c r="W73" s="31">
        <v>0</v>
      </c>
      <c r="X73" s="31">
        <v>0</v>
      </c>
      <c r="Y73" s="32">
        <v>0</v>
      </c>
      <c r="Z73" s="30" t="s">
        <v>136</v>
      </c>
      <c r="AA73" s="31" t="s">
        <v>136</v>
      </c>
      <c r="AB73" s="31" t="s">
        <v>136</v>
      </c>
      <c r="AC73" s="32" t="s">
        <v>136</v>
      </c>
      <c r="AD73" s="30">
        <v>1</v>
      </c>
      <c r="AE73" s="31">
        <v>0</v>
      </c>
      <c r="AF73" s="31">
        <v>0</v>
      </c>
      <c r="AG73" s="32">
        <v>0</v>
      </c>
      <c r="AH73" s="30">
        <v>4</v>
      </c>
      <c r="AI73" s="31">
        <v>0</v>
      </c>
      <c r="AJ73" s="31">
        <v>0</v>
      </c>
      <c r="AK73" s="32">
        <v>0</v>
      </c>
    </row>
    <row r="74" spans="1:37">
      <c r="A74" s="22" t="s">
        <v>121</v>
      </c>
      <c r="B74" s="23" cm="1">
        <f t="array" aca="1" ref="B74" ca="1">INDIRECT("R"&amp;ROW()&amp;"C"&amp;MATCH($A$3,$AM$8:$AM$12,0)*4+14,0)</f>
        <v>576</v>
      </c>
      <c r="C74" s="24" cm="1">
        <f t="array" aca="1" ref="C74" ca="1">INDIRECT("R"&amp;ROW()&amp;"C"&amp;MATCH($A$3,$AM$8:$AM$12,0)*4+15,0)</f>
        <v>568</v>
      </c>
      <c r="D74" s="24" cm="1">
        <f t="array" aca="1" ref="D74" ca="1">INDIRECT("R"&amp;ROW()&amp;"C"&amp;MATCH($A$3,$AM$8:$AM$12,0)*4+16,0)</f>
        <v>267</v>
      </c>
      <c r="E74" s="25" cm="1">
        <f t="array" aca="1" ref="E74" ca="1">INDIRECT("R"&amp;ROW()&amp;"C"&amp;MATCH($A$3,$AM$8:$AM$12,0)*4+17,0)</f>
        <v>31</v>
      </c>
      <c r="F74" s="26">
        <f t="shared" ca="1" si="7"/>
        <v>0.98611111111111116</v>
      </c>
      <c r="G74" s="27">
        <f t="shared" ca="1" si="8"/>
        <v>0.46354166666666669</v>
      </c>
      <c r="H74" s="28">
        <f t="shared" ca="1" si="9"/>
        <v>5.3819444444444448E-2</v>
      </c>
      <c r="I74" s="26">
        <f t="shared" ca="1" si="10"/>
        <v>0.47007042253521125</v>
      </c>
      <c r="J74" s="28">
        <f t="shared" ca="1" si="11"/>
        <v>5.4577464788732391E-2</v>
      </c>
      <c r="K74" s="29">
        <f t="shared" ca="1" si="12"/>
        <v>0.11610486891385768</v>
      </c>
      <c r="L74" s="67"/>
      <c r="M74" s="26" cm="1">
        <f t="array" aca="1" ref="M74" ca="1">IFERROR(INDIRECT("R"&amp;ROW()&amp;$AN$21,0)/INDIRECT("R"&amp;ROW()&amp;$AO$21,0),"")</f>
        <v>1</v>
      </c>
      <c r="N74" s="27" cm="1">
        <f t="array" aca="1" ref="N74" ca="1">IFERROR(INDIRECT("R"&amp;ROW()&amp;$AN$22,0)/INDIRECT("R"&amp;ROW()&amp;$AO$22,0),"")</f>
        <v>0.95679012345679015</v>
      </c>
      <c r="O74" s="27" cm="1">
        <f t="array" aca="1" ref="O74" ca="1">IFERROR(INDIRECT("R"&amp;ROW()&amp;$AN$23,0)/INDIRECT("R"&amp;ROW()&amp;$AO$23,0),"")</f>
        <v>0.9921875</v>
      </c>
      <c r="P74" s="72" cm="1">
        <f t="array" aca="1" ref="P74" ca="1">IFERROR(INDIRECT("R"&amp;ROW()&amp;$AN$24,0)/INDIRECT("R"&amp;ROW()&amp;$AO$24,0),"")</f>
        <v>1</v>
      </c>
      <c r="R74" s="30">
        <v>181</v>
      </c>
      <c r="S74" s="31">
        <v>181</v>
      </c>
      <c r="T74" s="31">
        <v>62</v>
      </c>
      <c r="U74" s="32">
        <v>11</v>
      </c>
      <c r="V74" s="30">
        <v>162</v>
      </c>
      <c r="W74" s="31">
        <v>155</v>
      </c>
      <c r="X74" s="31">
        <v>24</v>
      </c>
      <c r="Y74" s="32">
        <v>8</v>
      </c>
      <c r="Z74" s="30">
        <v>128</v>
      </c>
      <c r="AA74" s="31">
        <v>127</v>
      </c>
      <c r="AB74" s="31">
        <v>85</v>
      </c>
      <c r="AC74" s="32">
        <v>6</v>
      </c>
      <c r="AD74" s="30">
        <v>105</v>
      </c>
      <c r="AE74" s="31">
        <v>105</v>
      </c>
      <c r="AF74" s="31">
        <v>96</v>
      </c>
      <c r="AG74" s="32">
        <v>6</v>
      </c>
      <c r="AH74" s="30">
        <v>576</v>
      </c>
      <c r="AI74" s="31">
        <v>568</v>
      </c>
      <c r="AJ74" s="31">
        <v>267</v>
      </c>
      <c r="AK74" s="32">
        <v>31</v>
      </c>
    </row>
    <row r="75" spans="1:37" ht="15.75" thickBot="1">
      <c r="A75" s="33" t="s">
        <v>122</v>
      </c>
      <c r="B75" s="34" cm="1">
        <f t="array" aca="1" ref="B75" ca="1">INDIRECT("R"&amp;ROW()&amp;"C"&amp;MATCH($A$3,$AM$8:$AM$12,0)*4+14,0)</f>
        <v>196</v>
      </c>
      <c r="C75" s="35" cm="1">
        <f t="array" aca="1" ref="C75" ca="1">INDIRECT("R"&amp;ROW()&amp;"C"&amp;MATCH($A$3,$AM$8:$AM$12,0)*4+15,0)</f>
        <v>181</v>
      </c>
      <c r="D75" s="35" cm="1">
        <f t="array" aca="1" ref="D75" ca="1">INDIRECT("R"&amp;ROW()&amp;"C"&amp;MATCH($A$3,$AM$8:$AM$12,0)*4+16,0)</f>
        <v>31</v>
      </c>
      <c r="E75" s="36" cm="1">
        <f t="array" aca="1" ref="E75" ca="1">INDIRECT("R"&amp;ROW()&amp;"C"&amp;MATCH($A$3,$AM$8:$AM$12,0)*4+17,0)</f>
        <v>9</v>
      </c>
      <c r="F75" s="37">
        <f t="shared" ca="1" si="7"/>
        <v>0.92346938775510201</v>
      </c>
      <c r="G75" s="38">
        <f t="shared" ca="1" si="8"/>
        <v>0.15816326530612246</v>
      </c>
      <c r="H75" s="39">
        <f t="shared" ca="1" si="9"/>
        <v>4.5918367346938778E-2</v>
      </c>
      <c r="I75" s="37">
        <f t="shared" ca="1" si="10"/>
        <v>0.17127071823204421</v>
      </c>
      <c r="J75" s="39">
        <f t="shared" ca="1" si="11"/>
        <v>4.9723756906077346E-2</v>
      </c>
      <c r="K75" s="40">
        <f t="shared" ca="1" si="12"/>
        <v>0.29032258064516131</v>
      </c>
      <c r="L75" s="67"/>
      <c r="M75" s="37" t="str" cm="1">
        <f t="array" aca="1" ref="M75" ca="1">IFERROR(INDIRECT("R"&amp;ROW()&amp;$AN$21,0)/INDIRECT("R"&amp;ROW()&amp;$AO$21,0),"")</f>
        <v/>
      </c>
      <c r="N75" s="38" t="str" cm="1">
        <f t="array" aca="1" ref="N75" ca="1">IFERROR(INDIRECT("R"&amp;ROW()&amp;$AN$22,0)/INDIRECT("R"&amp;ROW()&amp;$AO$22,0),"")</f>
        <v/>
      </c>
      <c r="O75" s="38" cm="1">
        <f t="array" aca="1" ref="O75" ca="1">IFERROR(INDIRECT("R"&amp;ROW()&amp;$AN$23,0)/INDIRECT("R"&amp;ROW()&amp;$AO$23,0),"")</f>
        <v>0.92380952380952386</v>
      </c>
      <c r="P75" s="73" cm="1">
        <f t="array" aca="1" ref="P75" ca="1">IFERROR(INDIRECT("R"&amp;ROW()&amp;$AN$24,0)/INDIRECT("R"&amp;ROW()&amp;$AO$24,0),"")</f>
        <v>0.92307692307692313</v>
      </c>
      <c r="R75" s="30" t="s">
        <v>136</v>
      </c>
      <c r="S75" s="31" t="s">
        <v>136</v>
      </c>
      <c r="T75" s="31" t="s">
        <v>136</v>
      </c>
      <c r="U75" s="32" t="s">
        <v>136</v>
      </c>
      <c r="V75" s="30" t="s">
        <v>136</v>
      </c>
      <c r="W75" s="31" t="s">
        <v>136</v>
      </c>
      <c r="X75" s="31" t="s">
        <v>136</v>
      </c>
      <c r="Y75" s="32" t="s">
        <v>136</v>
      </c>
      <c r="Z75" s="30">
        <v>105</v>
      </c>
      <c r="AA75" s="31">
        <v>97</v>
      </c>
      <c r="AB75" s="31">
        <v>25</v>
      </c>
      <c r="AC75" s="32">
        <v>7</v>
      </c>
      <c r="AD75" s="30">
        <v>91</v>
      </c>
      <c r="AE75" s="31">
        <v>84</v>
      </c>
      <c r="AF75" s="31">
        <v>6</v>
      </c>
      <c r="AG75" s="32">
        <v>2</v>
      </c>
      <c r="AH75" s="30">
        <v>196</v>
      </c>
      <c r="AI75" s="31">
        <v>181</v>
      </c>
      <c r="AJ75" s="31">
        <v>31</v>
      </c>
      <c r="AK75" s="32">
        <v>9</v>
      </c>
    </row>
    <row r="76" spans="1:37" ht="15.75" thickBot="1">
      <c r="A76" s="44" t="s">
        <v>132</v>
      </c>
      <c r="B76" s="45" cm="1">
        <f t="array" aca="1" ref="B76" ca="1">INDIRECT("R"&amp;ROW()&amp;"C"&amp;MATCH($A$3,$AM$8:$AM$12,0)*4+14,0)</f>
        <v>37096</v>
      </c>
      <c r="C76" s="46" cm="1">
        <f t="array" aca="1" ref="C76" ca="1">INDIRECT("R"&amp;ROW()&amp;"C"&amp;MATCH($A$3,$AM$8:$AM$12,0)*4+15,0)</f>
        <v>21654</v>
      </c>
      <c r="D76" s="46" cm="1">
        <f t="array" aca="1" ref="D76" ca="1">INDIRECT("R"&amp;ROW()&amp;"C"&amp;MATCH($A$3,$AM$8:$AM$12,0)*4+16,0)</f>
        <v>4272</v>
      </c>
      <c r="E76" s="47" cm="1">
        <f t="array" aca="1" ref="E76" ca="1">INDIRECT("R"&amp;ROW()&amp;"C"&amp;MATCH($A$3,$AM$8:$AM$12,0)*4+17,0)</f>
        <v>757</v>
      </c>
      <c r="F76" s="48">
        <f t="shared" ca="1" si="7"/>
        <v>0.58372870390338583</v>
      </c>
      <c r="G76" s="49">
        <f t="shared" ca="1" si="8"/>
        <v>0.11516066422255769</v>
      </c>
      <c r="H76" s="50">
        <f t="shared" ca="1" si="9"/>
        <v>2.0406512831572136E-2</v>
      </c>
      <c r="I76" s="48">
        <f t="shared" ca="1" si="10"/>
        <v>0.19728456636187308</v>
      </c>
      <c r="J76" s="50">
        <f t="shared" ca="1" si="11"/>
        <v>3.4958899048674608E-2</v>
      </c>
      <c r="K76" s="51">
        <f t="shared" ca="1" si="12"/>
        <v>0.17720037453183521</v>
      </c>
      <c r="L76" s="68"/>
      <c r="M76" s="48" cm="1">
        <f t="array" aca="1" ref="M76" ca="1">IFERROR(INDIRECT("R"&amp;ROW()&amp;$AN$21,0)/INDIRECT("R"&amp;ROW()&amp;$AO$21,0),"")</f>
        <v>0.50799883653286793</v>
      </c>
      <c r="N76" s="49" cm="1">
        <f t="array" aca="1" ref="N76" ca="1">IFERROR(INDIRECT("R"&amp;ROW()&amp;$AN$22,0)/INDIRECT("R"&amp;ROW()&amp;$AO$22,0),"")</f>
        <v>0.64010497435285696</v>
      </c>
      <c r="O76" s="49" cm="1">
        <f t="array" aca="1" ref="O76" ca="1">IFERROR(INDIRECT("R"&amp;ROW()&amp;$AN$23,0)/INDIRECT("R"&amp;ROW()&amp;$AO$23,0),"")</f>
        <v>0.53504257509123232</v>
      </c>
      <c r="P76" s="71" cm="1">
        <f t="array" aca="1" ref="P76" ca="1">IFERROR(INDIRECT("R"&amp;ROW()&amp;$AN$24,0)/INDIRECT("R"&amp;ROW()&amp;$AO$24,0),"")</f>
        <v>0.63470852017937218</v>
      </c>
      <c r="R76" s="41">
        <v>6876</v>
      </c>
      <c r="S76" s="42">
        <v>3493</v>
      </c>
      <c r="T76" s="42">
        <v>765</v>
      </c>
      <c r="U76" s="43">
        <v>139</v>
      </c>
      <c r="V76" s="41">
        <v>8383</v>
      </c>
      <c r="W76" s="42">
        <v>5366</v>
      </c>
      <c r="X76" s="42">
        <v>860</v>
      </c>
      <c r="Y76" s="43">
        <v>145</v>
      </c>
      <c r="Z76" s="41">
        <v>10687</v>
      </c>
      <c r="AA76" s="42">
        <v>5718</v>
      </c>
      <c r="AB76" s="42">
        <v>1182</v>
      </c>
      <c r="AC76" s="43">
        <v>235</v>
      </c>
      <c r="AD76" s="41">
        <v>11150</v>
      </c>
      <c r="AE76" s="42">
        <v>7077</v>
      </c>
      <c r="AF76" s="42">
        <v>1465</v>
      </c>
      <c r="AG76" s="43">
        <v>238</v>
      </c>
      <c r="AH76" s="41">
        <v>37096</v>
      </c>
      <c r="AI76" s="42">
        <v>21654</v>
      </c>
      <c r="AJ76" s="42">
        <v>4272</v>
      </c>
      <c r="AK76" s="43">
        <v>757</v>
      </c>
    </row>
  </sheetData>
  <mergeCells count="9">
    <mergeCell ref="AH5:AK5"/>
    <mergeCell ref="B5:E5"/>
    <mergeCell ref="F5:H5"/>
    <mergeCell ref="I5:J5"/>
    <mergeCell ref="M3:O3"/>
    <mergeCell ref="R5:U5"/>
    <mergeCell ref="V5:Y5"/>
    <mergeCell ref="Z5:AC5"/>
    <mergeCell ref="AD5:AG5"/>
  </mergeCells>
  <conditionalFormatting sqref="F8:P76">
    <cfRule type="dataBar" priority="1">
      <dataBar>
        <cfvo type="min"/>
        <cfvo type="num" val="1"/>
        <color rgb="FF63C384"/>
      </dataBar>
      <extLst>
        <ext xmlns:x14="http://schemas.microsoft.com/office/spreadsheetml/2009/9/main" uri="{B025F937-C7B1-47D3-B67F-A62EFF666E3E}">
          <x14:id>{F732ADFF-771C-4C87-9259-4471E809B38F}</x14:id>
        </ext>
      </extLst>
    </cfRule>
  </conditionalFormatting>
  <dataValidations count="2">
    <dataValidation type="list" allowBlank="1" showInputMessage="1" showErrorMessage="1" sqref="A3" xr:uid="{C3C93820-7844-4739-8D43-1AFFB60B889E}">
      <formula1>$AM$8:$AM$12</formula1>
    </dataValidation>
    <dataValidation type="list" allowBlank="1" showInputMessage="1" showErrorMessage="1" sqref="M3" xr:uid="{E3BDCC41-6951-49A8-A238-F001FAC82A1F}">
      <formula1>$AM$15:$AM$20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32ADFF-771C-4C87-9259-4471E809B38F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m:sqref>F8:P76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C50DF-49BA-47C1-BDB1-8B3A3AF17556}">
  <dimension ref="A1:AO76"/>
  <sheetViews>
    <sheetView showGridLines="0" workbookViewId="0">
      <pane xSplit="1" ySplit="7" topLeftCell="B8" activePane="bottomRight" state="frozen"/>
      <selection pane="topRight" activeCell="B1" sqref="B1"/>
      <selection pane="bottomLeft" activeCell="A3" sqref="A3"/>
      <selection pane="bottomRight" activeCell="F22" sqref="F22"/>
    </sheetView>
  </sheetViews>
  <sheetFormatPr defaultRowHeight="15"/>
  <cols>
    <col min="1" max="1" width="30" style="2" customWidth="1"/>
    <col min="2" max="5" width="9.140625" style="2" customWidth="1"/>
    <col min="6" max="11" width="12.85546875" style="2" customWidth="1"/>
    <col min="12" max="12" width="0.7109375" style="2" customWidth="1"/>
    <col min="13" max="16" width="12.85546875" style="2" customWidth="1"/>
    <col min="17" max="17" width="0.85546875" style="3" hidden="1" customWidth="1"/>
    <col min="18" max="38" width="9.140625" style="2" hidden="1" customWidth="1"/>
    <col min="39" max="39" width="22.42578125" style="2" hidden="1" customWidth="1"/>
    <col min="40" max="41" width="9.140625" style="2" hidden="1" customWidth="1"/>
    <col min="42" max="42" width="9.140625" style="2" customWidth="1"/>
    <col min="43" max="16384" width="9.140625" style="2"/>
  </cols>
  <sheetData>
    <row r="1" spans="1:41" ht="20.25">
      <c r="A1" s="133" t="s">
        <v>239</v>
      </c>
    </row>
    <row r="2" spans="1:41" ht="6.75" customHeight="1"/>
    <row r="3" spans="1:41">
      <c r="A3" s="66" t="s">
        <v>132</v>
      </c>
      <c r="B3" s="1" t="s">
        <v>137</v>
      </c>
      <c r="M3" s="421" t="s">
        <v>139</v>
      </c>
      <c r="N3" s="422"/>
      <c r="O3" s="423"/>
      <c r="P3" s="1" t="s">
        <v>145</v>
      </c>
    </row>
    <row r="4" spans="1:41" ht="15.75" thickBot="1"/>
    <row r="5" spans="1:41" ht="25.5" customHeight="1">
      <c r="A5" s="52"/>
      <c r="B5" s="416" t="str">
        <f>A3</f>
        <v>KOKKU</v>
      </c>
      <c r="C5" s="417"/>
      <c r="D5" s="417"/>
      <c r="E5" s="417"/>
      <c r="F5" s="418" t="s">
        <v>133</v>
      </c>
      <c r="G5" s="419"/>
      <c r="H5" s="420"/>
      <c r="I5" s="418" t="s">
        <v>134</v>
      </c>
      <c r="J5" s="420"/>
      <c r="K5" s="53" t="s">
        <v>135</v>
      </c>
      <c r="L5" s="9"/>
      <c r="M5" s="9"/>
      <c r="N5" s="9"/>
      <c r="O5" s="9"/>
      <c r="R5" s="413" t="s">
        <v>124</v>
      </c>
      <c r="S5" s="414"/>
      <c r="T5" s="414"/>
      <c r="U5" s="415"/>
      <c r="V5" s="413" t="s">
        <v>125</v>
      </c>
      <c r="W5" s="414"/>
      <c r="X5" s="414"/>
      <c r="Y5" s="415"/>
      <c r="Z5" s="413" t="s">
        <v>129</v>
      </c>
      <c r="AA5" s="414"/>
      <c r="AB5" s="414"/>
      <c r="AC5" s="415"/>
      <c r="AD5" s="413" t="s">
        <v>130</v>
      </c>
      <c r="AE5" s="414"/>
      <c r="AF5" s="414"/>
      <c r="AG5" s="415"/>
      <c r="AH5" s="413" t="s">
        <v>132</v>
      </c>
      <c r="AI5" s="414"/>
      <c r="AJ5" s="414"/>
      <c r="AK5" s="415"/>
    </row>
    <row r="6" spans="1:41" ht="0.75" customHeight="1" thickBot="1">
      <c r="A6" s="54"/>
      <c r="B6" s="55"/>
      <c r="C6" s="56"/>
      <c r="D6" s="56"/>
      <c r="E6" s="56"/>
      <c r="F6" s="57"/>
      <c r="G6" s="58"/>
      <c r="H6" s="59"/>
      <c r="I6" s="57"/>
      <c r="J6" s="59"/>
      <c r="K6" s="60"/>
      <c r="L6" s="9"/>
      <c r="M6" s="9"/>
      <c r="N6" s="9"/>
      <c r="O6" s="9"/>
      <c r="P6" s="9"/>
      <c r="R6" s="4"/>
      <c r="S6" s="5"/>
      <c r="T6" s="5"/>
      <c r="U6" s="6"/>
      <c r="V6" s="4"/>
      <c r="W6" s="5"/>
      <c r="X6" s="5"/>
      <c r="Y6" s="6"/>
      <c r="Z6" s="4"/>
      <c r="AA6" s="5"/>
      <c r="AB6" s="5"/>
      <c r="AC6" s="6"/>
      <c r="AD6" s="4"/>
      <c r="AE6" s="5"/>
      <c r="AF6" s="5"/>
      <c r="AG6" s="6"/>
      <c r="AH6" s="4"/>
      <c r="AI6" s="5"/>
      <c r="AJ6" s="5"/>
      <c r="AK6" s="6"/>
    </row>
    <row r="7" spans="1:41" ht="27.75" thickBot="1">
      <c r="A7" s="61" t="s">
        <v>123</v>
      </c>
      <c r="B7" s="62" t="s">
        <v>126</v>
      </c>
      <c r="C7" s="63" t="s">
        <v>127</v>
      </c>
      <c r="D7" s="63" t="s">
        <v>128</v>
      </c>
      <c r="E7" s="64" t="s">
        <v>131</v>
      </c>
      <c r="F7" s="62" t="s">
        <v>127</v>
      </c>
      <c r="G7" s="63" t="s">
        <v>128</v>
      </c>
      <c r="H7" s="64" t="s">
        <v>0</v>
      </c>
      <c r="I7" s="62" t="s">
        <v>128</v>
      </c>
      <c r="J7" s="64" t="s">
        <v>0</v>
      </c>
      <c r="K7" s="65" t="s">
        <v>0</v>
      </c>
      <c r="L7" s="9"/>
      <c r="M7" s="162" t="s">
        <v>124</v>
      </c>
      <c r="N7" s="163" t="s">
        <v>125</v>
      </c>
      <c r="O7" s="163" t="s">
        <v>129</v>
      </c>
      <c r="P7" s="164" t="s">
        <v>130</v>
      </c>
      <c r="Q7" s="9" t="s">
        <v>138</v>
      </c>
      <c r="R7" s="7" t="s">
        <v>126</v>
      </c>
      <c r="S7" s="8" t="s">
        <v>127</v>
      </c>
      <c r="T7" s="8" t="s">
        <v>128</v>
      </c>
      <c r="U7" s="10" t="s">
        <v>131</v>
      </c>
      <c r="V7" s="7" t="s">
        <v>126</v>
      </c>
      <c r="W7" s="8" t="s">
        <v>127</v>
      </c>
      <c r="X7" s="8" t="s">
        <v>128</v>
      </c>
      <c r="Y7" s="10" t="s">
        <v>131</v>
      </c>
      <c r="Z7" s="7" t="s">
        <v>126</v>
      </c>
      <c r="AA7" s="8" t="s">
        <v>127</v>
      </c>
      <c r="AB7" s="8" t="s">
        <v>128</v>
      </c>
      <c r="AC7" s="10" t="s">
        <v>131</v>
      </c>
      <c r="AD7" s="7" t="s">
        <v>126</v>
      </c>
      <c r="AE7" s="8" t="s">
        <v>127</v>
      </c>
      <c r="AF7" s="8" t="s">
        <v>128</v>
      </c>
      <c r="AG7" s="10" t="s">
        <v>131</v>
      </c>
      <c r="AH7" s="7" t="s">
        <v>126</v>
      </c>
      <c r="AI7" s="8" t="s">
        <v>127</v>
      </c>
      <c r="AJ7" s="8" t="s">
        <v>128</v>
      </c>
      <c r="AK7" s="10" t="s">
        <v>131</v>
      </c>
    </row>
    <row r="8" spans="1:41" ht="15.75" thickBot="1">
      <c r="A8" s="44" t="s">
        <v>132</v>
      </c>
      <c r="B8" s="45" cm="1">
        <f t="array" aca="1" ref="B8" ca="1">INDIRECT("R"&amp;ROW()&amp;"C"&amp;MATCH($A$3,$AM$8:$AM$12,0)*4+14,0)</f>
        <v>37096</v>
      </c>
      <c r="C8" s="46" cm="1">
        <f t="array" aca="1" ref="C8" ca="1">INDIRECT("R"&amp;ROW()&amp;"C"&amp;MATCH($A$3,$AM$8:$AM$12,0)*4+15,0)</f>
        <v>21654</v>
      </c>
      <c r="D8" s="46" cm="1">
        <f t="array" aca="1" ref="D8" ca="1">INDIRECT("R"&amp;ROW()&amp;"C"&amp;MATCH($A$3,$AM$8:$AM$12,0)*4+16,0)</f>
        <v>4272</v>
      </c>
      <c r="E8" s="47" cm="1">
        <f t="array" aca="1" ref="E8" ca="1">INDIRECT("R"&amp;ROW()&amp;"C"&amp;MATCH($A$3,$AM$8:$AM$12,0)*4+17,0)</f>
        <v>757</v>
      </c>
      <c r="F8" s="48">
        <f ca="1">IFERROR(C8/$B8,"")</f>
        <v>0.58372870390338583</v>
      </c>
      <c r="G8" s="49">
        <f t="shared" ref="G8:H21" ca="1" si="0">IFERROR(D8/$B8,"")</f>
        <v>0.11516066422255769</v>
      </c>
      <c r="H8" s="50">
        <f t="shared" ca="1" si="0"/>
        <v>2.0406512831572136E-2</v>
      </c>
      <c r="I8" s="48">
        <f ca="1">IFERROR(D8/$C8,"")</f>
        <v>0.19728456636187308</v>
      </c>
      <c r="J8" s="50">
        <f ca="1">IFERROR(E8/$C8,"")</f>
        <v>3.4958899048674608E-2</v>
      </c>
      <c r="K8" s="51">
        <f ca="1">IFERROR(E8/$D8,"")</f>
        <v>0.17720037453183521</v>
      </c>
      <c r="L8" s="67"/>
      <c r="M8" s="178" cm="1">
        <f t="array" aca="1" ref="M8" ca="1">IFERROR(INDIRECT("R"&amp;ROW()&amp;$AN$21,0)/INDIRECT("R"&amp;ROW()&amp;$AO$21,0),"")</f>
        <v>0.50799883653286793</v>
      </c>
      <c r="N8" s="179" cm="1">
        <f t="array" aca="1" ref="N8" ca="1">IFERROR(INDIRECT("R"&amp;ROW()&amp;$AN$22,0)/INDIRECT("R"&amp;ROW()&amp;$AO$22,0),"")</f>
        <v>0.64010497435285696</v>
      </c>
      <c r="O8" s="179" cm="1">
        <f t="array" aca="1" ref="O8" ca="1">IFERROR(INDIRECT("R"&amp;ROW()&amp;$AN$23,0)/INDIRECT("R"&amp;ROW()&amp;$AO$23,0),"")</f>
        <v>0.53504257509123232</v>
      </c>
      <c r="P8" s="180" cm="1">
        <f t="array" aca="1" ref="P8" ca="1">IFERROR(INDIRECT("R"&amp;ROW()&amp;$AN$24,0)/INDIRECT("R"&amp;ROW()&amp;$AO$24,0),"")</f>
        <v>0.63470852017937218</v>
      </c>
      <c r="Q8"/>
      <c r="R8" s="167">
        <v>6876</v>
      </c>
      <c r="S8" s="168">
        <v>3493</v>
      </c>
      <c r="T8" s="168">
        <v>765</v>
      </c>
      <c r="U8" s="169">
        <v>139</v>
      </c>
      <c r="V8" s="167">
        <v>8383</v>
      </c>
      <c r="W8" s="168">
        <v>5366</v>
      </c>
      <c r="X8" s="168">
        <v>860</v>
      </c>
      <c r="Y8" s="169">
        <v>145</v>
      </c>
      <c r="Z8" s="167">
        <v>10687</v>
      </c>
      <c r="AA8" s="168">
        <v>5718</v>
      </c>
      <c r="AB8" s="168">
        <v>1182</v>
      </c>
      <c r="AC8" s="169">
        <v>235</v>
      </c>
      <c r="AD8" s="167">
        <v>11150</v>
      </c>
      <c r="AE8" s="168">
        <v>7077</v>
      </c>
      <c r="AF8" s="168">
        <v>1465</v>
      </c>
      <c r="AG8" s="169">
        <v>238</v>
      </c>
      <c r="AH8" s="167">
        <v>37096</v>
      </c>
      <c r="AI8" s="168">
        <v>21654</v>
      </c>
      <c r="AJ8" s="168">
        <v>4272</v>
      </c>
      <c r="AK8" s="169">
        <v>757</v>
      </c>
      <c r="AM8" s="2" t="s">
        <v>124</v>
      </c>
    </row>
    <row r="9" spans="1:41">
      <c r="A9" s="170" t="s">
        <v>203</v>
      </c>
      <c r="B9" s="136" cm="1">
        <f t="array" aca="1" ref="B9" ca="1">INDIRECT("R"&amp;ROW()&amp;"C"&amp;MATCH($A$3,$AM$8:$AM$12,0)*4+14,0)</f>
        <v>20047</v>
      </c>
      <c r="C9" s="137" cm="1">
        <f t="array" aca="1" ref="C9" ca="1">INDIRECT("R"&amp;ROW()&amp;"C"&amp;MATCH($A$3,$AM$8:$AM$12,0)*4+15,0)</f>
        <v>12146</v>
      </c>
      <c r="D9" s="137" cm="1">
        <f t="array" aca="1" ref="D9" ca="1">INDIRECT("R"&amp;ROW()&amp;"C"&amp;MATCH($A$3,$AM$8:$AM$12,0)*4+16,0)</f>
        <v>2160</v>
      </c>
      <c r="E9" s="138" cm="1">
        <f t="array" aca="1" ref="E9" ca="1">INDIRECT("R"&amp;ROW()&amp;"C"&amp;MATCH($A$3,$AM$8:$AM$12,0)*4+17,0)</f>
        <v>384</v>
      </c>
      <c r="F9" s="139">
        <f t="shared" ref="F9:F21" ca="1" si="1">IFERROR(C9/$B9,"")</f>
        <v>0.60587619095126455</v>
      </c>
      <c r="G9" s="140">
        <f t="shared" ca="1" si="0"/>
        <v>0.10774679503167556</v>
      </c>
      <c r="H9" s="141">
        <f t="shared" ca="1" si="0"/>
        <v>1.915498578340899E-2</v>
      </c>
      <c r="I9" s="139">
        <f t="shared" ref="I9:J49" ca="1" si="2">IFERROR(D9/$C9,"")</f>
        <v>0.17783632471595587</v>
      </c>
      <c r="J9" s="141">
        <f t="shared" ca="1" si="2"/>
        <v>3.161534661616993E-2</v>
      </c>
      <c r="K9" s="142">
        <f t="shared" ref="K9:K49" ca="1" si="3">IFERROR(E9/$D9,"")</f>
        <v>0.17777777777777778</v>
      </c>
      <c r="L9" s="67"/>
      <c r="M9" s="139" cm="1">
        <f t="array" aca="1" ref="M9" ca="1">IFERROR(INDIRECT("R"&amp;ROW()&amp;$AN$21,0)/INDIRECT("R"&amp;ROW()&amp;$AO$21,0),"")</f>
        <v>0.54777748203353738</v>
      </c>
      <c r="N9" s="140" cm="1">
        <f t="array" aca="1" ref="N9" ca="1">IFERROR(INDIRECT("R"&amp;ROW()&amp;$AN$22,0)/INDIRECT("R"&amp;ROW()&amp;$AO$22,0),"")</f>
        <v>0.6669638876504681</v>
      </c>
      <c r="O9" s="140" cm="1">
        <f t="array" aca="1" ref="O9" ca="1">IFERROR(INDIRECT("R"&amp;ROW()&amp;$AN$23,0)/INDIRECT("R"&amp;ROW()&amp;$AO$23,0),"")</f>
        <v>0.5436893203883495</v>
      </c>
      <c r="P9" s="143" cm="1">
        <f t="array" aca="1" ref="P9" ca="1">IFERROR(INDIRECT("R"&amp;ROW()&amp;$AN$24,0)/INDIRECT("R"&amp;ROW()&amp;$AO$24,0),"")</f>
        <v>0.6560636182902585</v>
      </c>
      <c r="Q9"/>
      <c r="R9" s="19">
        <v>3757</v>
      </c>
      <c r="S9" s="20">
        <v>2058</v>
      </c>
      <c r="T9" s="20">
        <v>395</v>
      </c>
      <c r="U9" s="21">
        <v>67</v>
      </c>
      <c r="V9" s="19">
        <v>4486</v>
      </c>
      <c r="W9" s="20">
        <v>2992</v>
      </c>
      <c r="X9" s="20">
        <v>431</v>
      </c>
      <c r="Y9" s="21">
        <v>68</v>
      </c>
      <c r="Z9" s="19">
        <v>5768</v>
      </c>
      <c r="AA9" s="20">
        <v>3136</v>
      </c>
      <c r="AB9" s="20">
        <v>609</v>
      </c>
      <c r="AC9" s="21">
        <v>126</v>
      </c>
      <c r="AD9" s="19">
        <v>6036</v>
      </c>
      <c r="AE9" s="20">
        <v>3960</v>
      </c>
      <c r="AF9" s="20">
        <v>725</v>
      </c>
      <c r="AG9" s="21">
        <v>123</v>
      </c>
      <c r="AH9" s="19">
        <v>20047</v>
      </c>
      <c r="AI9" s="20">
        <v>12146</v>
      </c>
      <c r="AJ9" s="20">
        <v>2160</v>
      </c>
      <c r="AK9" s="21">
        <v>384</v>
      </c>
      <c r="AM9" s="2" t="s">
        <v>125</v>
      </c>
    </row>
    <row r="10" spans="1:41" ht="15.75" thickBot="1">
      <c r="A10" s="171" t="s">
        <v>204</v>
      </c>
      <c r="B10" s="172" cm="1">
        <f t="array" aca="1" ref="B10" ca="1">INDIRECT("R"&amp;ROW()&amp;"C"&amp;MATCH($A$3,$AM$8:$AM$12,0)*4+14,0)</f>
        <v>17049</v>
      </c>
      <c r="C10" s="144" cm="1">
        <f t="array" aca="1" ref="C10" ca="1">INDIRECT("R"&amp;ROW()&amp;"C"&amp;MATCH($A$3,$AM$8:$AM$12,0)*4+15,0)</f>
        <v>9508</v>
      </c>
      <c r="D10" s="144" cm="1">
        <f t="array" aca="1" ref="D10" ca="1">INDIRECT("R"&amp;ROW()&amp;"C"&amp;MATCH($A$3,$AM$8:$AM$12,0)*4+16,0)</f>
        <v>2112</v>
      </c>
      <c r="E10" s="145" cm="1">
        <f t="array" aca="1" ref="E10" ca="1">INDIRECT("R"&amp;ROW()&amp;"C"&amp;MATCH($A$3,$AM$8:$AM$12,0)*4+17,0)</f>
        <v>373</v>
      </c>
      <c r="F10" s="146">
        <f t="shared" ca="1" si="1"/>
        <v>0.55768666783975596</v>
      </c>
      <c r="G10" s="147">
        <f t="shared" ca="1" si="0"/>
        <v>0.12387823332746789</v>
      </c>
      <c r="H10" s="148">
        <f t="shared" ca="1" si="0"/>
        <v>2.1878116018534812E-2</v>
      </c>
      <c r="I10" s="146">
        <f t="shared" ca="1" si="2"/>
        <v>0.22212873369793859</v>
      </c>
      <c r="J10" s="148">
        <f t="shared" ca="1" si="2"/>
        <v>3.9230122002524188E-2</v>
      </c>
      <c r="K10" s="149">
        <f t="shared" ca="1" si="3"/>
        <v>0.17660984848484848</v>
      </c>
      <c r="L10" s="67"/>
      <c r="M10" s="146" cm="1">
        <f t="array" aca="1" ref="M10" ca="1">IFERROR(INDIRECT("R"&amp;ROW()&amp;$AN$21,0)/INDIRECT("R"&amp;ROW()&amp;$AO$21,0),"")</f>
        <v>0.46008336005129852</v>
      </c>
      <c r="N10" s="147" cm="1">
        <f t="array" aca="1" ref="N10" ca="1">IFERROR(INDIRECT("R"&amp;ROW()&amp;$AN$22,0)/INDIRECT("R"&amp;ROW()&amp;$AO$22,0),"")</f>
        <v>0.60918655375930197</v>
      </c>
      <c r="O10" s="147" cm="1">
        <f t="array" aca="1" ref="O10" ca="1">IFERROR(INDIRECT("R"&amp;ROW()&amp;$AN$23,0)/INDIRECT("R"&amp;ROW()&amp;$AO$23,0),"")</f>
        <v>0.52490343565765396</v>
      </c>
      <c r="P10" s="150" cm="1">
        <f t="array" aca="1" ref="P10" ca="1">IFERROR(INDIRECT("R"&amp;ROW()&amp;$AN$24,0)/INDIRECT("R"&amp;ROW()&amp;$AO$24,0),"")</f>
        <v>0.60950332420805631</v>
      </c>
      <c r="Q10"/>
      <c r="R10" s="30">
        <v>3119</v>
      </c>
      <c r="S10" s="31">
        <v>1435</v>
      </c>
      <c r="T10" s="31">
        <v>370</v>
      </c>
      <c r="U10" s="32">
        <v>72</v>
      </c>
      <c r="V10" s="30">
        <v>3897</v>
      </c>
      <c r="W10" s="31">
        <v>2374</v>
      </c>
      <c r="X10" s="31">
        <v>429</v>
      </c>
      <c r="Y10" s="32">
        <v>77</v>
      </c>
      <c r="Z10" s="30">
        <v>4919</v>
      </c>
      <c r="AA10" s="31">
        <v>2582</v>
      </c>
      <c r="AB10" s="31">
        <v>573</v>
      </c>
      <c r="AC10" s="32">
        <v>109</v>
      </c>
      <c r="AD10" s="30">
        <v>5114</v>
      </c>
      <c r="AE10" s="31">
        <v>3117</v>
      </c>
      <c r="AF10" s="31">
        <v>740</v>
      </c>
      <c r="AG10" s="32">
        <v>115</v>
      </c>
      <c r="AH10" s="30">
        <v>17049</v>
      </c>
      <c r="AI10" s="31">
        <v>9508</v>
      </c>
      <c r="AJ10" s="31">
        <v>2112</v>
      </c>
      <c r="AK10" s="32">
        <v>373</v>
      </c>
      <c r="AM10" s="2" t="s">
        <v>129</v>
      </c>
    </row>
    <row r="11" spans="1:41">
      <c r="A11" s="170" t="s">
        <v>6</v>
      </c>
      <c r="B11" s="136" cm="1">
        <f t="array" aca="1" ref="B11" ca="1">INDIRECT("R"&amp;ROW()&amp;"C"&amp;MATCH($A$3,$AM$8:$AM$12,0)*4+14,0)</f>
        <v>2373</v>
      </c>
      <c r="C11" s="137" cm="1">
        <f t="array" aca="1" ref="C11" ca="1">INDIRECT("R"&amp;ROW()&amp;"C"&amp;MATCH($A$3,$AM$8:$AM$12,0)*4+15,0)</f>
        <v>1221</v>
      </c>
      <c r="D11" s="137" cm="1">
        <f t="array" aca="1" ref="D11" ca="1">INDIRECT("R"&amp;ROW()&amp;"C"&amp;MATCH($A$3,$AM$8:$AM$12,0)*4+16,0)</f>
        <v>423</v>
      </c>
      <c r="E11" s="138" cm="1">
        <f t="array" aca="1" ref="E11" ca="1">INDIRECT("R"&amp;ROW()&amp;"C"&amp;MATCH($A$3,$AM$8:$AM$12,0)*4+17,0)</f>
        <v>93</v>
      </c>
      <c r="F11" s="139">
        <f t="shared" ca="1" si="1"/>
        <v>0.51453855878634636</v>
      </c>
      <c r="G11" s="140">
        <f t="shared" ca="1" si="0"/>
        <v>0.17825537294563842</v>
      </c>
      <c r="H11" s="141">
        <f t="shared" ca="1" si="0"/>
        <v>3.9190897597977246E-2</v>
      </c>
      <c r="I11" s="139">
        <f t="shared" ca="1" si="2"/>
        <v>0.34643734643734642</v>
      </c>
      <c r="J11" s="141">
        <f t="shared" ca="1" si="2"/>
        <v>7.6167076167076173E-2</v>
      </c>
      <c r="K11" s="142">
        <f t="shared" ca="1" si="3"/>
        <v>0.21985815602836881</v>
      </c>
      <c r="L11" s="67"/>
      <c r="M11" s="15" cm="1">
        <f t="array" aca="1" ref="M11" ca="1">IFERROR(INDIRECT("R"&amp;ROW()&amp;$AN$21,0)/INDIRECT("R"&amp;ROW()&amp;$AO$21,0),"")</f>
        <v>0.65198237885462551</v>
      </c>
      <c r="N11" s="16" cm="1">
        <f t="array" aca="1" ref="N11" ca="1">IFERROR(INDIRECT("R"&amp;ROW()&amp;$AN$22,0)/INDIRECT("R"&amp;ROW()&amp;$AO$22,0),"")</f>
        <v>0.56657963446475201</v>
      </c>
      <c r="O11" s="16" cm="1">
        <f t="array" aca="1" ref="O11" ca="1">IFERROR(INDIRECT("R"&amp;ROW()&amp;$AN$23,0)/INDIRECT("R"&amp;ROW()&amp;$AO$23,0),"")</f>
        <v>0.56791720569210868</v>
      </c>
      <c r="P11" s="165" cm="1">
        <f t="array" aca="1" ref="P11" ca="1">IFERROR(INDIRECT("R"&amp;ROW()&amp;$AN$24,0)/INDIRECT("R"&amp;ROW()&amp;$AO$24,0),"")</f>
        <v>0.35255570117955437</v>
      </c>
      <c r="Q11"/>
      <c r="R11" s="30">
        <v>454</v>
      </c>
      <c r="S11" s="31">
        <v>296</v>
      </c>
      <c r="T11" s="31">
        <v>135</v>
      </c>
      <c r="U11" s="32">
        <v>19</v>
      </c>
      <c r="V11" s="30">
        <v>383</v>
      </c>
      <c r="W11" s="31">
        <v>217</v>
      </c>
      <c r="X11" s="31">
        <v>109</v>
      </c>
      <c r="Y11" s="32">
        <v>11</v>
      </c>
      <c r="Z11" s="30">
        <v>773</v>
      </c>
      <c r="AA11" s="31">
        <v>439</v>
      </c>
      <c r="AB11" s="31">
        <v>107</v>
      </c>
      <c r="AC11" s="32">
        <v>47</v>
      </c>
      <c r="AD11" s="30">
        <v>763</v>
      </c>
      <c r="AE11" s="31">
        <v>269</v>
      </c>
      <c r="AF11" s="31">
        <v>72</v>
      </c>
      <c r="AG11" s="32">
        <v>16</v>
      </c>
      <c r="AH11" s="30">
        <v>2373</v>
      </c>
      <c r="AI11" s="31">
        <v>1221</v>
      </c>
      <c r="AJ11" s="31">
        <v>423</v>
      </c>
      <c r="AK11" s="32">
        <v>93</v>
      </c>
      <c r="AM11" s="2" t="s">
        <v>130</v>
      </c>
    </row>
    <row r="12" spans="1:41">
      <c r="A12" s="22" t="s">
        <v>7</v>
      </c>
      <c r="B12" s="23" cm="1">
        <f t="array" aca="1" ref="B12" ca="1">INDIRECT("R"&amp;ROW()&amp;"C"&amp;MATCH($A$3,$AM$8:$AM$12,0)*4+14,0)</f>
        <v>8625</v>
      </c>
      <c r="C12" s="24" cm="1">
        <f t="array" aca="1" ref="C12" ca="1">INDIRECT("R"&amp;ROW()&amp;"C"&amp;MATCH($A$3,$AM$8:$AM$12,0)*4+15,0)</f>
        <v>6463</v>
      </c>
      <c r="D12" s="24" cm="1">
        <f t="array" aca="1" ref="D12" ca="1">INDIRECT("R"&amp;ROW()&amp;"C"&amp;MATCH($A$3,$AM$8:$AM$12,0)*4+16,0)</f>
        <v>1363</v>
      </c>
      <c r="E12" s="25" cm="1">
        <f t="array" aca="1" ref="E12" ca="1">INDIRECT("R"&amp;ROW()&amp;"C"&amp;MATCH($A$3,$AM$8:$AM$12,0)*4+17,0)</f>
        <v>249</v>
      </c>
      <c r="F12" s="26">
        <f t="shared" ca="1" si="1"/>
        <v>0.7493333333333333</v>
      </c>
      <c r="G12" s="27">
        <f t="shared" ca="1" si="0"/>
        <v>0.15802898550724637</v>
      </c>
      <c r="H12" s="28">
        <f t="shared" ca="1" si="0"/>
        <v>2.8869565217391303E-2</v>
      </c>
      <c r="I12" s="26">
        <f t="shared" ca="1" si="2"/>
        <v>0.21089277425344266</v>
      </c>
      <c r="J12" s="28">
        <f t="shared" ca="1" si="2"/>
        <v>3.8526999845273094E-2</v>
      </c>
      <c r="K12" s="29">
        <f t="shared" ca="1" si="3"/>
        <v>0.18268525311812178</v>
      </c>
      <c r="L12" s="67"/>
      <c r="M12" s="15" cm="1">
        <f t="array" aca="1" ref="M12" ca="1">IFERROR(INDIRECT("R"&amp;ROW()&amp;$AN$21,0)/INDIRECT("R"&amp;ROW()&amp;$AO$21,0),"")</f>
        <v>0.63973063973063971</v>
      </c>
      <c r="N12" s="16" cm="1">
        <f t="array" aca="1" ref="N12" ca="1">IFERROR(INDIRECT("R"&amp;ROW()&amp;$AN$22,0)/INDIRECT("R"&amp;ROW()&amp;$AO$22,0),"")</f>
        <v>0.69721577726218098</v>
      </c>
      <c r="O12" s="16" cm="1">
        <f t="array" aca="1" ref="O12" ca="1">IFERROR(INDIRECT("R"&amp;ROW()&amp;$AN$23,0)/INDIRECT("R"&amp;ROW()&amp;$AO$23,0),"")</f>
        <v>0.75717171717171716</v>
      </c>
      <c r="P12" s="165" cm="1">
        <f t="array" aca="1" ref="P12" ca="1">IFERROR(INDIRECT("R"&amp;ROW()&amp;$AN$24,0)/INDIRECT("R"&amp;ROW()&amp;$AO$24,0),"")</f>
        <v>0.82862971778306693</v>
      </c>
      <c r="Q12"/>
      <c r="R12" s="30">
        <v>1485</v>
      </c>
      <c r="S12" s="31">
        <v>950</v>
      </c>
      <c r="T12" s="31">
        <v>210</v>
      </c>
      <c r="U12" s="32">
        <v>34</v>
      </c>
      <c r="V12" s="30">
        <v>1724</v>
      </c>
      <c r="W12" s="31">
        <v>1202</v>
      </c>
      <c r="X12" s="31">
        <v>268</v>
      </c>
      <c r="Y12" s="32">
        <v>51</v>
      </c>
      <c r="Z12" s="30">
        <v>2475</v>
      </c>
      <c r="AA12" s="31">
        <v>1874</v>
      </c>
      <c r="AB12" s="31">
        <v>381</v>
      </c>
      <c r="AC12" s="32">
        <v>74</v>
      </c>
      <c r="AD12" s="30">
        <v>2941</v>
      </c>
      <c r="AE12" s="31">
        <v>2437</v>
      </c>
      <c r="AF12" s="31">
        <v>504</v>
      </c>
      <c r="AG12" s="32">
        <v>90</v>
      </c>
      <c r="AH12" s="30">
        <v>8625</v>
      </c>
      <c r="AI12" s="31">
        <v>6463</v>
      </c>
      <c r="AJ12" s="31">
        <v>1363</v>
      </c>
      <c r="AK12" s="32">
        <v>249</v>
      </c>
      <c r="AM12" s="2" t="s">
        <v>132</v>
      </c>
    </row>
    <row r="13" spans="1:41">
      <c r="A13" s="22" t="s">
        <v>8</v>
      </c>
      <c r="B13" s="23" cm="1">
        <f t="array" aca="1" ref="B13" ca="1">INDIRECT("R"&amp;ROW()&amp;"C"&amp;MATCH($A$3,$AM$8:$AM$12,0)*4+14,0)</f>
        <v>12592</v>
      </c>
      <c r="C13" s="24" cm="1">
        <f t="array" aca="1" ref="C13" ca="1">INDIRECT("R"&amp;ROW()&amp;"C"&amp;MATCH($A$3,$AM$8:$AM$12,0)*4+15,0)</f>
        <v>7511</v>
      </c>
      <c r="D13" s="24" cm="1">
        <f t="array" aca="1" ref="D13" ca="1">INDIRECT("R"&amp;ROW()&amp;"C"&amp;MATCH($A$3,$AM$8:$AM$12,0)*4+16,0)</f>
        <v>1343</v>
      </c>
      <c r="E13" s="25" cm="1">
        <f t="array" aca="1" ref="E13" ca="1">INDIRECT("R"&amp;ROW()&amp;"C"&amp;MATCH($A$3,$AM$8:$AM$12,0)*4+17,0)</f>
        <v>233</v>
      </c>
      <c r="F13" s="26">
        <f t="shared" ca="1" si="1"/>
        <v>0.59648983481575601</v>
      </c>
      <c r="G13" s="27">
        <f t="shared" ca="1" si="0"/>
        <v>0.10665501905972045</v>
      </c>
      <c r="H13" s="28">
        <f t="shared" ca="1" si="0"/>
        <v>1.8503811944091487E-2</v>
      </c>
      <c r="I13" s="26">
        <f t="shared" ca="1" si="2"/>
        <v>0.17880442018373052</v>
      </c>
      <c r="J13" s="28">
        <f t="shared" ca="1" si="2"/>
        <v>3.1021168952203436E-2</v>
      </c>
      <c r="K13" s="29">
        <f t="shared" ca="1" si="3"/>
        <v>0.1734921816827997</v>
      </c>
      <c r="L13" s="67"/>
      <c r="M13" s="26" cm="1">
        <f t="array" aca="1" ref="M13" ca="1">IFERROR(INDIRECT("R"&amp;ROW()&amp;$AN$21,0)/INDIRECT("R"&amp;ROW()&amp;$AO$21,0),"")</f>
        <v>0.46733481811432814</v>
      </c>
      <c r="N13" s="27" cm="1">
        <f t="array" aca="1" ref="N13" ca="1">IFERROR(INDIRECT("R"&amp;ROW()&amp;$AN$22,0)/INDIRECT("R"&amp;ROW()&amp;$AO$22,0),"")</f>
        <v>0.76176991150442475</v>
      </c>
      <c r="O13" s="27" cm="1">
        <f t="array" aca="1" ref="O13" ca="1">IFERROR(INDIRECT("R"&amp;ROW()&amp;$AN$23,0)/INDIRECT("R"&amp;ROW()&amp;$AO$23,0),"")</f>
        <v>0.61632886097630601</v>
      </c>
      <c r="P13" s="72" cm="1">
        <f t="array" aca="1" ref="P13" ca="1">IFERROR(INDIRECT("R"&amp;ROW()&amp;$AN$24,0)/INDIRECT("R"&amp;ROW()&amp;$AO$24,0),"")</f>
        <v>0.54369747899159659</v>
      </c>
      <c r="Q13"/>
      <c r="R13" s="30">
        <v>2694</v>
      </c>
      <c r="S13" s="31">
        <v>1259</v>
      </c>
      <c r="T13" s="31">
        <v>243</v>
      </c>
      <c r="U13" s="32">
        <v>61</v>
      </c>
      <c r="V13" s="30">
        <v>2825</v>
      </c>
      <c r="W13" s="31">
        <v>2152</v>
      </c>
      <c r="X13" s="31">
        <v>264</v>
      </c>
      <c r="Y13" s="32">
        <v>38</v>
      </c>
      <c r="Z13" s="30">
        <v>3503</v>
      </c>
      <c r="AA13" s="31">
        <v>2159</v>
      </c>
      <c r="AB13" s="31">
        <v>406</v>
      </c>
      <c r="AC13" s="32">
        <v>76</v>
      </c>
      <c r="AD13" s="30">
        <v>3570</v>
      </c>
      <c r="AE13" s="31">
        <v>1941</v>
      </c>
      <c r="AF13" s="31">
        <v>430</v>
      </c>
      <c r="AG13" s="32">
        <v>58</v>
      </c>
      <c r="AH13" s="30">
        <v>12592</v>
      </c>
      <c r="AI13" s="31">
        <v>7511</v>
      </c>
      <c r="AJ13" s="31">
        <v>1343</v>
      </c>
      <c r="AK13" s="32">
        <v>233</v>
      </c>
    </row>
    <row r="14" spans="1:41" ht="15.75" thickBot="1">
      <c r="A14" s="171" t="s">
        <v>9</v>
      </c>
      <c r="B14" s="172" cm="1">
        <f t="array" aca="1" ref="B14" ca="1">INDIRECT("R"&amp;ROW()&amp;"C"&amp;MATCH($A$3,$AM$8:$AM$12,0)*4+14,0)</f>
        <v>13506</v>
      </c>
      <c r="C14" s="144" cm="1">
        <f t="array" aca="1" ref="C14" ca="1">INDIRECT("R"&amp;ROW()&amp;"C"&amp;MATCH($A$3,$AM$8:$AM$12,0)*4+15,0)</f>
        <v>6459</v>
      </c>
      <c r="D14" s="144" cm="1">
        <f t="array" aca="1" ref="D14" ca="1">INDIRECT("R"&amp;ROW()&amp;"C"&amp;MATCH($A$3,$AM$8:$AM$12,0)*4+16,0)</f>
        <v>1143</v>
      </c>
      <c r="E14" s="145" cm="1">
        <f t="array" aca="1" ref="E14" ca="1">INDIRECT("R"&amp;ROW()&amp;"C"&amp;MATCH($A$3,$AM$8:$AM$12,0)*4+17,0)</f>
        <v>182</v>
      </c>
      <c r="F14" s="146">
        <f t="shared" ca="1" si="1"/>
        <v>0.4782318969346957</v>
      </c>
      <c r="G14" s="147">
        <f t="shared" ca="1" si="0"/>
        <v>8.4629053753887157E-2</v>
      </c>
      <c r="H14" s="148">
        <f t="shared" ca="1" si="0"/>
        <v>1.347549237375981E-2</v>
      </c>
      <c r="I14" s="146">
        <f t="shared" ca="1" si="2"/>
        <v>0.17696237807710172</v>
      </c>
      <c r="J14" s="148">
        <f t="shared" ca="1" si="2"/>
        <v>2.8177736491716985E-2</v>
      </c>
      <c r="K14" s="149">
        <f t="shared" ca="1" si="3"/>
        <v>0.15923009623797024</v>
      </c>
      <c r="L14" s="67"/>
      <c r="M14" s="146" cm="1">
        <f t="array" aca="1" ref="M14" ca="1">IFERROR(INDIRECT("R"&amp;ROW()&amp;$AN$21,0)/INDIRECT("R"&amp;ROW()&amp;$AO$21,0),"")</f>
        <v>0.44048149799375835</v>
      </c>
      <c r="N14" s="147" cm="1">
        <f t="array" aca="1" ref="N14" ca="1">IFERROR(INDIRECT("R"&amp;ROW()&amp;$AN$22,0)/INDIRECT("R"&amp;ROW()&amp;$AO$22,0),"")</f>
        <v>0.5201390901188061</v>
      </c>
      <c r="O14" s="147" cm="1">
        <f t="array" aca="1" ref="O14" ca="1">IFERROR(INDIRECT("R"&amp;ROW()&amp;$AN$23,0)/INDIRECT("R"&amp;ROW()&amp;$AO$23,0),"")</f>
        <v>0.31656504065040653</v>
      </c>
      <c r="P14" s="150" cm="1">
        <f t="array" aca="1" ref="P14" ca="1">IFERROR(INDIRECT("R"&amp;ROW()&amp;$AN$24,0)/INDIRECT("R"&amp;ROW()&amp;$AO$24,0),"")</f>
        <v>0.62693498452012386</v>
      </c>
      <c r="Q14"/>
      <c r="R14" s="30">
        <v>2243</v>
      </c>
      <c r="S14" s="31">
        <v>988</v>
      </c>
      <c r="T14" s="31">
        <v>177</v>
      </c>
      <c r="U14" s="32">
        <v>25</v>
      </c>
      <c r="V14" s="30">
        <v>3451</v>
      </c>
      <c r="W14" s="31">
        <v>1795</v>
      </c>
      <c r="X14" s="31">
        <v>219</v>
      </c>
      <c r="Y14" s="32">
        <v>45</v>
      </c>
      <c r="Z14" s="30">
        <v>3936</v>
      </c>
      <c r="AA14" s="31">
        <v>1246</v>
      </c>
      <c r="AB14" s="31">
        <v>288</v>
      </c>
      <c r="AC14" s="32">
        <v>38</v>
      </c>
      <c r="AD14" s="30">
        <v>3876</v>
      </c>
      <c r="AE14" s="31">
        <v>2430</v>
      </c>
      <c r="AF14" s="31">
        <v>459</v>
      </c>
      <c r="AG14" s="32">
        <v>74</v>
      </c>
      <c r="AH14" s="30">
        <v>13506</v>
      </c>
      <c r="AI14" s="31">
        <v>6459</v>
      </c>
      <c r="AJ14" s="31">
        <v>1143</v>
      </c>
      <c r="AK14" s="32">
        <v>182</v>
      </c>
    </row>
    <row r="15" spans="1:41">
      <c r="A15" s="174" t="s">
        <v>205</v>
      </c>
      <c r="B15" s="136" cm="1">
        <f t="array" aca="1" ref="B15" ca="1">INDIRECT("R"&amp;ROW()&amp;"C"&amp;MATCH($A$3,$AM$8:$AM$12,0)*4+14,0)</f>
        <v>9220</v>
      </c>
      <c r="C15" s="137" cm="1">
        <f t="array" aca="1" ref="C15" ca="1">INDIRECT("R"&amp;ROW()&amp;"C"&amp;MATCH($A$3,$AM$8:$AM$12,0)*4+15,0)</f>
        <v>4270</v>
      </c>
      <c r="D15" s="137" cm="1">
        <f t="array" aca="1" ref="D15" ca="1">INDIRECT("R"&amp;ROW()&amp;"C"&amp;MATCH($A$3,$AM$8:$AM$12,0)*4+16,0)</f>
        <v>614</v>
      </c>
      <c r="E15" s="138" cm="1">
        <f t="array" aca="1" ref="E15" ca="1">INDIRECT("R"&amp;ROW()&amp;"C"&amp;MATCH($A$3,$AM$8:$AM$12,0)*4+17,0)</f>
        <v>90</v>
      </c>
      <c r="F15" s="139">
        <f t="shared" ref="F15:H20" ca="1" si="4">IFERROR(C15/$B15,"")</f>
        <v>0.46312364425162689</v>
      </c>
      <c r="G15" s="140">
        <f t="shared" ca="1" si="4"/>
        <v>6.659436008676789E-2</v>
      </c>
      <c r="H15" s="141">
        <f t="shared" ca="1" si="4"/>
        <v>9.7613882863340565E-3</v>
      </c>
      <c r="I15" s="139">
        <f t="shared" ref="I15:J20" ca="1" si="5">IFERROR(D15/$C15,"")</f>
        <v>0.14379391100702577</v>
      </c>
      <c r="J15" s="141">
        <f t="shared" ca="1" si="5"/>
        <v>2.1077283372365339E-2</v>
      </c>
      <c r="K15" s="142">
        <f t="shared" ref="K15:K20" ca="1" si="6">IFERROR(E15/$D15,"")</f>
        <v>0.1465798045602606</v>
      </c>
      <c r="L15" s="67"/>
      <c r="M15" s="139" cm="1">
        <f t="array" aca="1" ref="M15" ca="1">IFERROR(INDIRECT("R"&amp;ROW()&amp;$AN$21,0)/INDIRECT("R"&amp;ROW()&amp;$AO$21,0),"")</f>
        <v>0.25924314919530228</v>
      </c>
      <c r="N15" s="140" cm="1">
        <f t="array" aca="1" ref="N15" ca="1">IFERROR(INDIRECT("R"&amp;ROW()&amp;$AN$22,0)/INDIRECT("R"&amp;ROW()&amp;$AO$22,0),"")</f>
        <v>0.55060449050086357</v>
      </c>
      <c r="O15" s="140" cm="1">
        <f t="array" aca="1" ref="O15" ca="1">IFERROR(INDIRECT("R"&amp;ROW()&amp;$AN$23,0)/INDIRECT("R"&amp;ROW()&amp;$AO$23,0),"")</f>
        <v>0.50665983606557374</v>
      </c>
      <c r="P15" s="143" cm="1">
        <f t="array" aca="1" ref="P15" ca="1">IFERROR(INDIRECT("R"&amp;ROW()&amp;$AN$24,0)/INDIRECT("R"&amp;ROW()&amp;$AO$24,0),"")</f>
        <v>0.52603664416586304</v>
      </c>
      <c r="Q15"/>
      <c r="R15" s="157">
        <v>2299</v>
      </c>
      <c r="S15" s="158">
        <v>596</v>
      </c>
      <c r="T15" s="158">
        <v>139</v>
      </c>
      <c r="U15" s="159">
        <v>16</v>
      </c>
      <c r="V15" s="157">
        <v>2895</v>
      </c>
      <c r="W15" s="158">
        <v>1594</v>
      </c>
      <c r="X15" s="158">
        <v>167</v>
      </c>
      <c r="Y15" s="159">
        <v>16</v>
      </c>
      <c r="Z15" s="157">
        <v>1952</v>
      </c>
      <c r="AA15" s="158">
        <v>989</v>
      </c>
      <c r="AB15" s="158">
        <v>144</v>
      </c>
      <c r="AC15" s="159">
        <v>29</v>
      </c>
      <c r="AD15" s="157">
        <v>2074</v>
      </c>
      <c r="AE15" s="158">
        <v>1091</v>
      </c>
      <c r="AF15" s="158">
        <v>164</v>
      </c>
      <c r="AG15" s="159">
        <v>29</v>
      </c>
      <c r="AH15" s="157">
        <v>9220</v>
      </c>
      <c r="AI15" s="158">
        <v>4270</v>
      </c>
      <c r="AJ15" s="158">
        <v>614</v>
      </c>
      <c r="AK15" s="159">
        <v>90</v>
      </c>
      <c r="AM15" s="2" t="s">
        <v>139</v>
      </c>
      <c r="AN15" s="2">
        <v>19</v>
      </c>
      <c r="AO15" s="2">
        <v>18</v>
      </c>
    </row>
    <row r="16" spans="1:41">
      <c r="A16" s="22" t="s">
        <v>197</v>
      </c>
      <c r="B16" s="23" cm="1">
        <f t="array" aca="1" ref="B16" ca="1">INDIRECT("R"&amp;ROW()&amp;"C"&amp;MATCH($A$3,$AM$8:$AM$12,0)*4+14,0)</f>
        <v>9183</v>
      </c>
      <c r="C16" s="24" cm="1">
        <f t="array" aca="1" ref="C16" ca="1">INDIRECT("R"&amp;ROW()&amp;"C"&amp;MATCH($A$3,$AM$8:$AM$12,0)*4+15,0)</f>
        <v>5981</v>
      </c>
      <c r="D16" s="24" cm="1">
        <f t="array" aca="1" ref="D16" ca="1">INDIRECT("R"&amp;ROW()&amp;"C"&amp;MATCH($A$3,$AM$8:$AM$12,0)*4+16,0)</f>
        <v>1181</v>
      </c>
      <c r="E16" s="25" cm="1">
        <f t="array" aca="1" ref="E16" ca="1">INDIRECT("R"&amp;ROW()&amp;"C"&amp;MATCH($A$3,$AM$8:$AM$12,0)*4+17,0)</f>
        <v>284</v>
      </c>
      <c r="F16" s="26">
        <f t="shared" ca="1" si="4"/>
        <v>0.65131220733964934</v>
      </c>
      <c r="G16" s="27">
        <f t="shared" ca="1" si="4"/>
        <v>0.12860720897310246</v>
      </c>
      <c r="H16" s="28">
        <f t="shared" ca="1" si="4"/>
        <v>3.0926712403354022E-2</v>
      </c>
      <c r="I16" s="26">
        <f t="shared" ca="1" si="5"/>
        <v>0.19745861896004013</v>
      </c>
      <c r="J16" s="28">
        <f t="shared" ca="1" si="5"/>
        <v>4.7483698378197624E-2</v>
      </c>
      <c r="K16" s="29">
        <f t="shared" ca="1" si="6"/>
        <v>0.24047417442845045</v>
      </c>
      <c r="L16" s="173"/>
      <c r="M16" s="26" cm="1">
        <f t="array" aca="1" ref="M16" ca="1">IFERROR(INDIRECT("R"&amp;ROW()&amp;$AN$21,0)/INDIRECT("R"&amp;ROW()&amp;$AO$21,0),"")</f>
        <v>0.70094007050528795</v>
      </c>
      <c r="N16" s="27" cm="1">
        <f t="array" aca="1" ref="N16" ca="1">IFERROR(INDIRECT("R"&amp;ROW()&amp;$AN$22,0)/INDIRECT("R"&amp;ROW()&amp;$AO$22,0),"")</f>
        <v>0.72835497835497831</v>
      </c>
      <c r="O16" s="27" cm="1">
        <f t="array" aca="1" ref="O16" ca="1">IFERROR(INDIRECT("R"&amp;ROW()&amp;$AN$23,0)/INDIRECT("R"&amp;ROW()&amp;$AO$23,0),"")</f>
        <v>0.56894100923951674</v>
      </c>
      <c r="P16" s="72" cm="1">
        <f t="array" aca="1" ref="P16" ca="1">IFERROR(INDIRECT("R"&amp;ROW()&amp;$AN$24,0)/INDIRECT("R"&amp;ROW()&amp;$AO$24,0),"")</f>
        <v>0.65306846399432428</v>
      </c>
      <c r="Q16"/>
      <c r="R16" s="151">
        <v>1702</v>
      </c>
      <c r="S16" s="152">
        <v>1193</v>
      </c>
      <c r="T16" s="152">
        <v>255</v>
      </c>
      <c r="U16" s="153">
        <v>62</v>
      </c>
      <c r="V16" s="151">
        <v>1848</v>
      </c>
      <c r="W16" s="152">
        <v>1346</v>
      </c>
      <c r="X16" s="152">
        <v>233</v>
      </c>
      <c r="Y16" s="153">
        <v>54</v>
      </c>
      <c r="Z16" s="151">
        <v>2814</v>
      </c>
      <c r="AA16" s="152">
        <v>1601</v>
      </c>
      <c r="AB16" s="152">
        <v>343</v>
      </c>
      <c r="AC16" s="153">
        <v>95</v>
      </c>
      <c r="AD16" s="151">
        <v>2819</v>
      </c>
      <c r="AE16" s="152">
        <v>1841</v>
      </c>
      <c r="AF16" s="152">
        <v>350</v>
      </c>
      <c r="AG16" s="153">
        <v>73</v>
      </c>
      <c r="AH16" s="151">
        <v>9183</v>
      </c>
      <c r="AI16" s="152">
        <v>5981</v>
      </c>
      <c r="AJ16" s="152">
        <v>1181</v>
      </c>
      <c r="AK16" s="153">
        <v>284</v>
      </c>
      <c r="AM16" s="2" t="s">
        <v>140</v>
      </c>
      <c r="AN16" s="2">
        <v>20</v>
      </c>
      <c r="AO16" s="2">
        <v>18</v>
      </c>
    </row>
    <row r="17" spans="1:41">
      <c r="A17" s="22" t="s">
        <v>198</v>
      </c>
      <c r="B17" s="23" cm="1">
        <f t="array" aca="1" ref="B17" ca="1">INDIRECT("R"&amp;ROW()&amp;"C"&amp;MATCH($A$3,$AM$8:$AM$12,0)*4+14,0)</f>
        <v>6426</v>
      </c>
      <c r="C17" s="24" cm="1">
        <f t="array" aca="1" ref="C17" ca="1">INDIRECT("R"&amp;ROW()&amp;"C"&amp;MATCH($A$3,$AM$8:$AM$12,0)*4+15,0)</f>
        <v>4082</v>
      </c>
      <c r="D17" s="24" cm="1">
        <f t="array" aca="1" ref="D17" ca="1">INDIRECT("R"&amp;ROW()&amp;"C"&amp;MATCH($A$3,$AM$8:$AM$12,0)*4+16,0)</f>
        <v>791</v>
      </c>
      <c r="E17" s="25" cm="1">
        <f t="array" aca="1" ref="E17" ca="1">INDIRECT("R"&amp;ROW()&amp;"C"&amp;MATCH($A$3,$AM$8:$AM$12,0)*4+17,0)</f>
        <v>147</v>
      </c>
      <c r="F17" s="26">
        <f t="shared" ca="1" si="4"/>
        <v>0.63523187052598817</v>
      </c>
      <c r="G17" s="27">
        <f t="shared" ca="1" si="4"/>
        <v>0.12309368191721133</v>
      </c>
      <c r="H17" s="28">
        <f t="shared" ca="1" si="4"/>
        <v>2.2875816993464051E-2</v>
      </c>
      <c r="I17" s="26">
        <f t="shared" ca="1" si="5"/>
        <v>0.19377756001959823</v>
      </c>
      <c r="J17" s="28">
        <f t="shared" ca="1" si="5"/>
        <v>3.6011758941695247E-2</v>
      </c>
      <c r="K17" s="29">
        <f t="shared" ca="1" si="6"/>
        <v>0.18584070796460178</v>
      </c>
      <c r="L17" s="67"/>
      <c r="M17" s="26" cm="1">
        <f t="array" aca="1" ref="M17" ca="1">IFERROR(INDIRECT("R"&amp;ROW()&amp;$AN$21,0)/INDIRECT("R"&amp;ROW()&amp;$AO$21,0),"")</f>
        <v>0.61279170267934313</v>
      </c>
      <c r="N17" s="27" cm="1">
        <f t="array" aca="1" ref="N17" ca="1">IFERROR(INDIRECT("R"&amp;ROW()&amp;$AN$22,0)/INDIRECT("R"&amp;ROW()&amp;$AO$22,0),"")</f>
        <v>0.67513368983957223</v>
      </c>
      <c r="O17" s="27" cm="1">
        <f t="array" aca="1" ref="O17" ca="1">IFERROR(INDIRECT("R"&amp;ROW()&amp;$AN$23,0)/INDIRECT("R"&amp;ROW()&amp;$AO$23,0),"")</f>
        <v>0.5490196078431373</v>
      </c>
      <c r="P17" s="72" cm="1">
        <f t="array" aca="1" ref="P17" ca="1">IFERROR(INDIRECT("R"&amp;ROW()&amp;$AN$24,0)/INDIRECT("R"&amp;ROW()&amp;$AO$24,0),"")</f>
        <v>0.69567404426559354</v>
      </c>
      <c r="Q17"/>
      <c r="R17" s="30">
        <v>1157</v>
      </c>
      <c r="S17" s="31">
        <v>709</v>
      </c>
      <c r="T17" s="31">
        <v>129</v>
      </c>
      <c r="U17" s="32">
        <v>27</v>
      </c>
      <c r="V17" s="30">
        <v>1496</v>
      </c>
      <c r="W17" s="31">
        <v>1010</v>
      </c>
      <c r="X17" s="31">
        <v>152</v>
      </c>
      <c r="Y17" s="32">
        <v>27</v>
      </c>
      <c r="Z17" s="30">
        <v>1785</v>
      </c>
      <c r="AA17" s="31">
        <v>980</v>
      </c>
      <c r="AB17" s="31">
        <v>203</v>
      </c>
      <c r="AC17" s="32">
        <v>41</v>
      </c>
      <c r="AD17" s="30">
        <v>1988</v>
      </c>
      <c r="AE17" s="31">
        <v>1383</v>
      </c>
      <c r="AF17" s="31">
        <v>307</v>
      </c>
      <c r="AG17" s="32">
        <v>52</v>
      </c>
      <c r="AH17" s="30">
        <v>6426</v>
      </c>
      <c r="AI17" s="31">
        <v>4082</v>
      </c>
      <c r="AJ17" s="31">
        <v>791</v>
      </c>
      <c r="AK17" s="32">
        <v>147</v>
      </c>
      <c r="AM17" s="2" t="s">
        <v>141</v>
      </c>
      <c r="AN17" s="2">
        <v>21</v>
      </c>
      <c r="AO17" s="2">
        <v>18</v>
      </c>
    </row>
    <row r="18" spans="1:41">
      <c r="A18" s="11" t="s">
        <v>199</v>
      </c>
      <c r="B18" s="12" cm="1">
        <f t="array" aca="1" ref="B18" ca="1">INDIRECT("R"&amp;ROW()&amp;"C"&amp;MATCH($A$3,$AM$8:$AM$12,0)*4+14,0)</f>
        <v>10383</v>
      </c>
      <c r="C18" s="13" cm="1">
        <f t="array" aca="1" ref="C18" ca="1">INDIRECT("R"&amp;ROW()&amp;"C"&amp;MATCH($A$3,$AM$8:$AM$12,0)*4+15,0)</f>
        <v>6427</v>
      </c>
      <c r="D18" s="13" cm="1">
        <f t="array" aca="1" ref="D18" ca="1">INDIRECT("R"&amp;ROW()&amp;"C"&amp;MATCH($A$3,$AM$8:$AM$12,0)*4+16,0)</f>
        <v>1396</v>
      </c>
      <c r="E18" s="14" cm="1">
        <f t="array" aca="1" ref="E18" ca="1">INDIRECT("R"&amp;ROW()&amp;"C"&amp;MATCH($A$3,$AM$8:$AM$12,0)*4+17,0)</f>
        <v>187</v>
      </c>
      <c r="F18" s="15">
        <f t="shared" ca="1" si="4"/>
        <v>0.61899258403159008</v>
      </c>
      <c r="G18" s="16">
        <f t="shared" ca="1" si="4"/>
        <v>0.13445054415872099</v>
      </c>
      <c r="H18" s="17">
        <f t="shared" ca="1" si="4"/>
        <v>1.801020899547337E-2</v>
      </c>
      <c r="I18" s="15">
        <f t="shared" ca="1" si="5"/>
        <v>0.21720865100357864</v>
      </c>
      <c r="J18" s="17">
        <f t="shared" ca="1" si="5"/>
        <v>2.9096001244748718E-2</v>
      </c>
      <c r="K18" s="18">
        <f t="shared" ca="1" si="6"/>
        <v>0.13395415472779371</v>
      </c>
      <c r="L18" s="67"/>
      <c r="M18" s="26" cm="1">
        <f t="array" aca="1" ref="M18" ca="1">IFERROR(INDIRECT("R"&amp;ROW()&amp;$AN$21,0)/INDIRECT("R"&amp;ROW()&amp;$AO$21,0),"")</f>
        <v>0.58792302587923029</v>
      </c>
      <c r="N18" s="27" cm="1">
        <f t="array" aca="1" ref="N18" ca="1">IFERROR(INDIRECT("R"&amp;ROW()&amp;$AN$22,0)/INDIRECT("R"&amp;ROW()&amp;$AO$22,0),"")</f>
        <v>0.68339988590986878</v>
      </c>
      <c r="O18" s="27" cm="1">
        <f t="array" aca="1" ref="O18" ca="1">IFERROR(INDIRECT("R"&amp;ROW()&amp;$AN$23,0)/INDIRECT("R"&amp;ROW()&amp;$AO$23,0),"")</f>
        <v>0.55358673906830524</v>
      </c>
      <c r="P18" s="72" cm="1">
        <f t="array" aca="1" ref="P18" ca="1">IFERROR(INDIRECT("R"&amp;ROW()&amp;$AN$24,0)/INDIRECT("R"&amp;ROW()&amp;$AO$24,0),"")</f>
        <v>0.66390728476821192</v>
      </c>
      <c r="Q18"/>
      <c r="R18" s="30">
        <v>1507</v>
      </c>
      <c r="S18" s="31">
        <v>886</v>
      </c>
      <c r="T18" s="31">
        <v>207</v>
      </c>
      <c r="U18" s="32">
        <v>27</v>
      </c>
      <c r="V18" s="30">
        <v>1753</v>
      </c>
      <c r="W18" s="31">
        <v>1198</v>
      </c>
      <c r="X18" s="31">
        <v>245</v>
      </c>
      <c r="Y18" s="32">
        <v>35</v>
      </c>
      <c r="Z18" s="30">
        <v>3499</v>
      </c>
      <c r="AA18" s="31">
        <v>1937</v>
      </c>
      <c r="AB18" s="31">
        <v>413</v>
      </c>
      <c r="AC18" s="32">
        <v>57</v>
      </c>
      <c r="AD18" s="30">
        <v>3624</v>
      </c>
      <c r="AE18" s="31">
        <v>2406</v>
      </c>
      <c r="AF18" s="31">
        <v>531</v>
      </c>
      <c r="AG18" s="32">
        <v>68</v>
      </c>
      <c r="AH18" s="30">
        <v>10383</v>
      </c>
      <c r="AI18" s="31">
        <v>6427</v>
      </c>
      <c r="AJ18" s="31">
        <v>1396</v>
      </c>
      <c r="AK18" s="32">
        <v>187</v>
      </c>
      <c r="AM18" s="2" t="s">
        <v>142</v>
      </c>
      <c r="AN18" s="2">
        <v>20</v>
      </c>
      <c r="AO18" s="2">
        <v>19</v>
      </c>
    </row>
    <row r="19" spans="1:41" ht="15.75" thickBot="1">
      <c r="A19" s="171" t="s">
        <v>200</v>
      </c>
      <c r="B19" s="172" cm="1">
        <f t="array" aca="1" ref="B19" ca="1">INDIRECT("R"&amp;ROW()&amp;"C"&amp;MATCH($A$3,$AM$8:$AM$12,0)*4+14,0)</f>
        <v>1884</v>
      </c>
      <c r="C19" s="144" cm="1">
        <f t="array" aca="1" ref="C19" ca="1">INDIRECT("R"&amp;ROW()&amp;"C"&amp;MATCH($A$3,$AM$8:$AM$12,0)*4+15,0)</f>
        <v>894</v>
      </c>
      <c r="D19" s="144" cm="1">
        <f t="array" aca="1" ref="D19" ca="1">INDIRECT("R"&amp;ROW()&amp;"C"&amp;MATCH($A$3,$AM$8:$AM$12,0)*4+16,0)</f>
        <v>290</v>
      </c>
      <c r="E19" s="145" cm="1">
        <f t="array" aca="1" ref="E19" ca="1">INDIRECT("R"&amp;ROW()&amp;"C"&amp;MATCH($A$3,$AM$8:$AM$12,0)*4+17,0)</f>
        <v>49</v>
      </c>
      <c r="F19" s="146">
        <f t="shared" ca="1" si="4"/>
        <v>0.47452229299363058</v>
      </c>
      <c r="G19" s="147">
        <f t="shared" ca="1" si="4"/>
        <v>0.15392781316348195</v>
      </c>
      <c r="H19" s="148">
        <f t="shared" ca="1" si="4"/>
        <v>2.6008492569002124E-2</v>
      </c>
      <c r="I19" s="146">
        <f t="shared" ca="1" si="5"/>
        <v>0.32438478747203581</v>
      </c>
      <c r="J19" s="148">
        <f t="shared" ca="1" si="5"/>
        <v>5.4809843400447429E-2</v>
      </c>
      <c r="K19" s="149">
        <f t="shared" ca="1" si="6"/>
        <v>0.16896551724137931</v>
      </c>
      <c r="L19" s="67"/>
      <c r="M19" s="146" cm="1">
        <f t="array" aca="1" ref="M19" ca="1">IFERROR(INDIRECT("R"&amp;ROW()&amp;$AN$21,0)/INDIRECT("R"&amp;ROW()&amp;$AO$21,0),"")</f>
        <v>0.51658767772511849</v>
      </c>
      <c r="N19" s="147" cm="1">
        <f t="array" aca="1" ref="N19" ca="1">IFERROR(INDIRECT("R"&amp;ROW()&amp;$AN$22,0)/INDIRECT("R"&amp;ROW()&amp;$AO$22,0),"")</f>
        <v>0.55754475703324813</v>
      </c>
      <c r="O19" s="147" cm="1">
        <f t="array" aca="1" ref="O19" ca="1">IFERROR(INDIRECT("R"&amp;ROW()&amp;$AN$23,0)/INDIRECT("R"&amp;ROW()&amp;$AO$23,0),"")</f>
        <v>0.33124018838304553</v>
      </c>
      <c r="P19" s="150" cm="1">
        <f t="array" aca="1" ref="P19" ca="1">IFERROR(INDIRECT("R"&amp;ROW()&amp;$AN$24,0)/INDIRECT("R"&amp;ROW()&amp;$AO$24,0),"")</f>
        <v>0.55193798449612408</v>
      </c>
      <c r="Q19"/>
      <c r="R19" s="41">
        <v>211</v>
      </c>
      <c r="S19" s="42">
        <v>109</v>
      </c>
      <c r="T19" s="42">
        <v>35</v>
      </c>
      <c r="U19" s="43">
        <v>7</v>
      </c>
      <c r="V19" s="41">
        <v>391</v>
      </c>
      <c r="W19" s="42">
        <v>218</v>
      </c>
      <c r="X19" s="42">
        <v>63</v>
      </c>
      <c r="Y19" s="43">
        <v>13</v>
      </c>
      <c r="Z19" s="41">
        <v>637</v>
      </c>
      <c r="AA19" s="42">
        <v>211</v>
      </c>
      <c r="AB19" s="42">
        <v>79</v>
      </c>
      <c r="AC19" s="43">
        <v>13</v>
      </c>
      <c r="AD19" s="41">
        <v>645</v>
      </c>
      <c r="AE19" s="42">
        <v>356</v>
      </c>
      <c r="AF19" s="42">
        <v>113</v>
      </c>
      <c r="AG19" s="43">
        <v>16</v>
      </c>
      <c r="AH19" s="41">
        <v>1884</v>
      </c>
      <c r="AI19" s="42">
        <v>894</v>
      </c>
      <c r="AJ19" s="42">
        <v>290</v>
      </c>
      <c r="AK19" s="43">
        <v>49</v>
      </c>
      <c r="AM19" s="2" t="s">
        <v>143</v>
      </c>
      <c r="AN19" s="2">
        <v>21</v>
      </c>
      <c r="AO19" s="2">
        <v>19</v>
      </c>
    </row>
    <row r="20" spans="1:41">
      <c r="A20" s="170" t="s">
        <v>206</v>
      </c>
      <c r="B20" s="134" cm="1">
        <f t="array" aca="1" ref="B20" ca="1">INDIRECT("R"&amp;ROW()&amp;"C"&amp;MATCH($A$3,$AM$8:$AM$12,0)*4+14,0)</f>
        <v>735</v>
      </c>
      <c r="C20" s="24" cm="1">
        <f t="array" aca="1" ref="C20" ca="1">INDIRECT("R"&amp;ROW()&amp;"C"&amp;MATCH($A$3,$AM$8:$AM$12,0)*4+15,0)</f>
        <v>347</v>
      </c>
      <c r="D20" s="24" cm="1">
        <f t="array" aca="1" ref="D20" ca="1">INDIRECT("R"&amp;ROW()&amp;"C"&amp;MATCH($A$3,$AM$8:$AM$12,0)*4+16,0)</f>
        <v>125</v>
      </c>
      <c r="E20" s="25" cm="1">
        <f t="array" aca="1" ref="E20" ca="1">INDIRECT("R"&amp;ROW()&amp;"C"&amp;MATCH($A$3,$AM$8:$AM$12,0)*4+17,0)</f>
        <v>19</v>
      </c>
      <c r="F20" s="26">
        <f t="shared" ca="1" si="4"/>
        <v>0.47210884353741495</v>
      </c>
      <c r="G20" s="27">
        <f t="shared" ca="1" si="4"/>
        <v>0.17006802721088435</v>
      </c>
      <c r="H20" s="28">
        <f t="shared" ca="1" si="4"/>
        <v>2.5850340136054421E-2</v>
      </c>
      <c r="I20" s="26">
        <f t="shared" ca="1" si="5"/>
        <v>0.36023054755043227</v>
      </c>
      <c r="J20" s="28">
        <f t="shared" ca="1" si="5"/>
        <v>5.4755043227665709E-2</v>
      </c>
      <c r="K20" s="29">
        <f t="shared" ca="1" si="6"/>
        <v>0.152</v>
      </c>
      <c r="L20" s="67"/>
      <c r="M20" s="15" cm="1">
        <f t="array" aca="1" ref="M20" ca="1">IFERROR(INDIRECT("R"&amp;ROW()&amp;$AN$21,0)/INDIRECT("R"&amp;ROW()&amp;$AO$21,0),"")</f>
        <v>0.6074074074074074</v>
      </c>
      <c r="N20" s="16" cm="1">
        <f t="array" aca="1" ref="N20" ca="1">IFERROR(INDIRECT("R"&amp;ROW()&amp;$AN$22,0)/INDIRECT("R"&amp;ROW()&amp;$AO$22,0),"")</f>
        <v>0.48360655737704916</v>
      </c>
      <c r="O20" s="16" cm="1">
        <f t="array" aca="1" ref="O20" ca="1">IFERROR(INDIRECT("R"&amp;ROW()&amp;$AN$23,0)/INDIRECT("R"&amp;ROW()&amp;$AO$23,0),"")</f>
        <v>0.49579831932773111</v>
      </c>
      <c r="P20" s="165" cm="1">
        <f t="array" aca="1" ref="P20" ca="1">IFERROR(INDIRECT("R"&amp;ROW()&amp;$AN$24,0)/INDIRECT("R"&amp;ROW()&amp;$AO$24,0),"")</f>
        <v>0.36666666666666664</v>
      </c>
      <c r="Q20"/>
      <c r="R20" s="30">
        <v>135</v>
      </c>
      <c r="S20" s="31">
        <v>82</v>
      </c>
      <c r="T20" s="31">
        <v>41</v>
      </c>
      <c r="U20" s="32">
        <v>3</v>
      </c>
      <c r="V20" s="30">
        <v>122</v>
      </c>
      <c r="W20" s="31">
        <v>59</v>
      </c>
      <c r="X20" s="31">
        <v>35</v>
      </c>
      <c r="Y20" s="32">
        <v>0</v>
      </c>
      <c r="Z20" s="30">
        <v>238</v>
      </c>
      <c r="AA20" s="31">
        <v>118</v>
      </c>
      <c r="AB20" s="31">
        <v>25</v>
      </c>
      <c r="AC20" s="32">
        <v>9</v>
      </c>
      <c r="AD20" s="30">
        <v>240</v>
      </c>
      <c r="AE20" s="31">
        <v>88</v>
      </c>
      <c r="AF20" s="31">
        <v>24</v>
      </c>
      <c r="AG20" s="32">
        <v>7</v>
      </c>
      <c r="AH20" s="30">
        <v>735</v>
      </c>
      <c r="AI20" s="31">
        <v>347</v>
      </c>
      <c r="AJ20" s="31">
        <v>125</v>
      </c>
      <c r="AK20" s="32">
        <v>19</v>
      </c>
      <c r="AM20" s="2" t="s">
        <v>144</v>
      </c>
      <c r="AN20" s="2">
        <v>21</v>
      </c>
      <c r="AO20" s="2">
        <v>20</v>
      </c>
    </row>
    <row r="21" spans="1:41">
      <c r="A21" s="22" t="s">
        <v>207</v>
      </c>
      <c r="B21" s="134" cm="1">
        <f t="array" aca="1" ref="B21" ca="1">INDIRECT("R"&amp;ROW()&amp;"C"&amp;MATCH($A$3,$AM$8:$AM$12,0)*4+14,0)</f>
        <v>551</v>
      </c>
      <c r="C21" s="24" cm="1">
        <f t="array" aca="1" ref="C21" ca="1">INDIRECT("R"&amp;ROW()&amp;"C"&amp;MATCH($A$3,$AM$8:$AM$12,0)*4+15,0)</f>
        <v>342</v>
      </c>
      <c r="D21" s="24" cm="1">
        <f t="array" aca="1" ref="D21" ca="1">INDIRECT("R"&amp;ROW()&amp;"C"&amp;MATCH($A$3,$AM$8:$AM$12,0)*4+16,0)</f>
        <v>131</v>
      </c>
      <c r="E21" s="25" cm="1">
        <f t="array" aca="1" ref="E21" ca="1">INDIRECT("R"&amp;ROW()&amp;"C"&amp;MATCH($A$3,$AM$8:$AM$12,0)*4+17,0)</f>
        <v>42</v>
      </c>
      <c r="F21" s="26">
        <f t="shared" ca="1" si="1"/>
        <v>0.62068965517241381</v>
      </c>
      <c r="G21" s="27">
        <f t="shared" ca="1" si="0"/>
        <v>0.23774954627949182</v>
      </c>
      <c r="H21" s="28">
        <f t="shared" ca="1" si="0"/>
        <v>7.6225045372050812E-2</v>
      </c>
      <c r="I21" s="26">
        <f t="shared" ca="1" si="2"/>
        <v>0.38304093567251463</v>
      </c>
      <c r="J21" s="28">
        <f t="shared" ca="1" si="2"/>
        <v>0.12280701754385964</v>
      </c>
      <c r="K21" s="29">
        <f t="shared" ca="1" si="3"/>
        <v>0.32061068702290074</v>
      </c>
      <c r="L21" s="67"/>
      <c r="M21" s="26" cm="1">
        <f t="array" aca="1" ref="M21" ca="1">IFERROR(INDIRECT("R"&amp;ROW()&amp;$AN$21,0)/INDIRECT("R"&amp;ROW()&amp;$AO$21,0),"")</f>
        <v>0.76800000000000002</v>
      </c>
      <c r="N21" s="27" cm="1">
        <f t="array" aca="1" ref="N21" ca="1">IFERROR(INDIRECT("R"&amp;ROW()&amp;$AN$22,0)/INDIRECT("R"&amp;ROW()&amp;$AO$22,0),"")</f>
        <v>0.68055555555555558</v>
      </c>
      <c r="O21" s="27" cm="1">
        <f t="array" aca="1" ref="O21" ca="1">IFERROR(INDIRECT("R"&amp;ROW()&amp;$AN$23,0)/INDIRECT("R"&amp;ROW()&amp;$AO$23,0),"")</f>
        <v>0.70833333333333337</v>
      </c>
      <c r="P21" s="72" cm="1">
        <f t="array" aca="1" ref="P21" ca="1">IFERROR(INDIRECT("R"&amp;ROW()&amp;$AN$24,0)/INDIRECT("R"&amp;ROW()&amp;$AO$24,0),"")</f>
        <v>0.37654320987654322</v>
      </c>
      <c r="Q21"/>
      <c r="R21" s="30">
        <v>125</v>
      </c>
      <c r="S21" s="31">
        <v>96</v>
      </c>
      <c r="T21" s="31">
        <v>42</v>
      </c>
      <c r="U21" s="32">
        <v>6</v>
      </c>
      <c r="V21" s="30">
        <v>72</v>
      </c>
      <c r="W21" s="31">
        <v>49</v>
      </c>
      <c r="X21" s="31">
        <v>24</v>
      </c>
      <c r="Y21" s="32">
        <v>6</v>
      </c>
      <c r="Z21" s="30">
        <v>192</v>
      </c>
      <c r="AA21" s="31">
        <v>136</v>
      </c>
      <c r="AB21" s="31">
        <v>46</v>
      </c>
      <c r="AC21" s="32">
        <v>24</v>
      </c>
      <c r="AD21" s="30">
        <v>162</v>
      </c>
      <c r="AE21" s="31">
        <v>61</v>
      </c>
      <c r="AF21" s="31">
        <v>19</v>
      </c>
      <c r="AG21" s="32">
        <v>6</v>
      </c>
      <c r="AH21" s="30">
        <v>551</v>
      </c>
      <c r="AI21" s="31">
        <v>342</v>
      </c>
      <c r="AJ21" s="31">
        <v>131</v>
      </c>
      <c r="AK21" s="32">
        <v>42</v>
      </c>
      <c r="AN21" s="70" t="str" cm="1">
        <f t="array" aca="1" ref="AN21" ca="1">"C"&amp;INDIRECT("R"&amp;MATCH($M$3,$AM$15:$AM$20,0)+14&amp;"C40",0)</f>
        <v>C19</v>
      </c>
      <c r="AO21" s="70" t="str" cm="1">
        <f t="array" aca="1" ref="AO21" ca="1">"C"&amp;INDIRECT("R"&amp;MATCH($M$3,$AM$15:$AM$20,0)+14&amp;"C41",0)</f>
        <v>C18</v>
      </c>
    </row>
    <row r="22" spans="1:41">
      <c r="A22" s="22" t="s">
        <v>208</v>
      </c>
      <c r="B22" s="134" cm="1">
        <f t="array" aca="1" ref="B22" ca="1">INDIRECT("R"&amp;ROW()&amp;"C"&amp;MATCH($A$3,$AM$8:$AM$12,0)*4+14,0)</f>
        <v>654</v>
      </c>
      <c r="C22" s="24" cm="1">
        <f t="array" aca="1" ref="C22" ca="1">INDIRECT("R"&amp;ROW()&amp;"C"&amp;MATCH($A$3,$AM$8:$AM$12,0)*4+15,0)</f>
        <v>302</v>
      </c>
      <c r="D22" s="24" cm="1">
        <f t="array" aca="1" ref="D22" ca="1">INDIRECT("R"&amp;ROW()&amp;"C"&amp;MATCH($A$3,$AM$8:$AM$12,0)*4+16,0)</f>
        <v>93</v>
      </c>
      <c r="E22" s="25" cm="1">
        <f t="array" aca="1" ref="E22" ca="1">INDIRECT("R"&amp;ROW()&amp;"C"&amp;MATCH($A$3,$AM$8:$AM$12,0)*4+17,0)</f>
        <v>12</v>
      </c>
      <c r="F22" s="26">
        <f t="shared" ref="F22:H25" ca="1" si="7">IFERROR(C22/$B22,"")</f>
        <v>0.46177370030581039</v>
      </c>
      <c r="G22" s="27">
        <f t="shared" ca="1" si="7"/>
        <v>0.14220183486238533</v>
      </c>
      <c r="H22" s="28">
        <f t="shared" ca="1" si="7"/>
        <v>1.834862385321101E-2</v>
      </c>
      <c r="I22" s="26">
        <f t="shared" ref="I22:J25" ca="1" si="8">IFERROR(D22/$C22,"")</f>
        <v>0.30794701986754969</v>
      </c>
      <c r="J22" s="28">
        <f t="shared" ca="1" si="8"/>
        <v>3.9735099337748346E-2</v>
      </c>
      <c r="K22" s="29">
        <f ca="1">IFERROR(E22/$D22,"")</f>
        <v>0.12903225806451613</v>
      </c>
      <c r="L22" s="67"/>
      <c r="M22" s="26" cm="1">
        <f t="array" aca="1" ref="M22" ca="1">IFERROR(INDIRECT("R"&amp;ROW()&amp;$AN$21,0)/INDIRECT("R"&amp;ROW()&amp;$AO$21,0),"")</f>
        <v>0.59166666666666667</v>
      </c>
      <c r="N22" s="27" cm="1">
        <f t="array" aca="1" ref="N22" ca="1">IFERROR(INDIRECT("R"&amp;ROW()&amp;$AN$22,0)/INDIRECT("R"&amp;ROW()&amp;$AO$22,0),"")</f>
        <v>0.51639344262295084</v>
      </c>
      <c r="O22" s="27" cm="1">
        <f t="array" aca="1" ref="O22" ca="1">IFERROR(INDIRECT("R"&amp;ROW()&amp;$AN$23,0)/INDIRECT("R"&amp;ROW()&amp;$AO$23,0),"")</f>
        <v>0.50515463917525771</v>
      </c>
      <c r="P22" s="72" cm="1">
        <f t="array" aca="1" ref="P22" ca="1">IFERROR(INDIRECT("R"&amp;ROW()&amp;$AN$24,0)/INDIRECT("R"&amp;ROW()&amp;$AO$24,0),"")</f>
        <v>0.32110091743119268</v>
      </c>
      <c r="Q22"/>
      <c r="R22" s="30">
        <v>120</v>
      </c>
      <c r="S22" s="31">
        <v>71</v>
      </c>
      <c r="T22" s="31">
        <v>28</v>
      </c>
      <c r="U22" s="32">
        <v>1</v>
      </c>
      <c r="V22" s="30">
        <v>122</v>
      </c>
      <c r="W22" s="31">
        <v>63</v>
      </c>
      <c r="X22" s="31">
        <v>34</v>
      </c>
      <c r="Y22" s="32">
        <v>3</v>
      </c>
      <c r="Z22" s="30">
        <v>194</v>
      </c>
      <c r="AA22" s="31">
        <v>98</v>
      </c>
      <c r="AB22" s="31">
        <v>16</v>
      </c>
      <c r="AC22" s="32">
        <v>6</v>
      </c>
      <c r="AD22" s="30">
        <v>218</v>
      </c>
      <c r="AE22" s="31">
        <v>70</v>
      </c>
      <c r="AF22" s="31">
        <v>15</v>
      </c>
      <c r="AG22" s="32">
        <v>2</v>
      </c>
      <c r="AH22" s="30">
        <v>654</v>
      </c>
      <c r="AI22" s="31">
        <v>302</v>
      </c>
      <c r="AJ22" s="31">
        <v>93</v>
      </c>
      <c r="AK22" s="32">
        <v>12</v>
      </c>
      <c r="AN22" s="70" t="str" cm="1">
        <f t="array" aca="1" ref="AN22" ca="1">"C"&amp;INDIRECT("R"&amp;MATCH($M$3,$AM$15:$AM$20,0)+14&amp;"C40",0)+4</f>
        <v>C23</v>
      </c>
      <c r="AO22" s="70" t="str" cm="1">
        <f t="array" aca="1" ref="AO22" ca="1">"C"&amp;INDIRECT("R"&amp;MATCH($M$3,$AM$15:$AM$20,0)+14&amp;"C41",0)+4</f>
        <v>C22</v>
      </c>
    </row>
    <row r="23" spans="1:41">
      <c r="A23" s="22" t="s">
        <v>209</v>
      </c>
      <c r="B23" s="134" cm="1">
        <f t="array" aca="1" ref="B23" ca="1">INDIRECT("R"&amp;ROW()&amp;"C"&amp;MATCH($A$3,$AM$8:$AM$12,0)*4+14,0)</f>
        <v>421</v>
      </c>
      <c r="C23" s="24" cm="1">
        <f t="array" aca="1" ref="C23" ca="1">INDIRECT("R"&amp;ROW()&amp;"C"&amp;MATCH($A$3,$AM$8:$AM$12,0)*4+15,0)</f>
        <v>222</v>
      </c>
      <c r="D23" s="24" cm="1">
        <f t="array" aca="1" ref="D23" ca="1">INDIRECT("R"&amp;ROW()&amp;"C"&amp;MATCH($A$3,$AM$8:$AM$12,0)*4+16,0)</f>
        <v>72</v>
      </c>
      <c r="E23" s="25" cm="1">
        <f t="array" aca="1" ref="E23" ca="1">INDIRECT("R"&amp;ROW()&amp;"C"&amp;MATCH($A$3,$AM$8:$AM$12,0)*4+17,0)</f>
        <v>20</v>
      </c>
      <c r="F23" s="26">
        <f t="shared" ca="1" si="7"/>
        <v>0.52731591448931114</v>
      </c>
      <c r="G23" s="27">
        <f t="shared" ca="1" si="7"/>
        <v>0.17102137767220901</v>
      </c>
      <c r="H23" s="28">
        <f t="shared" ca="1" si="7"/>
        <v>4.7505938242280284E-2</v>
      </c>
      <c r="I23" s="26">
        <f t="shared" ca="1" si="8"/>
        <v>0.32432432432432434</v>
      </c>
      <c r="J23" s="28">
        <f t="shared" ca="1" si="8"/>
        <v>9.0090090090090086E-2</v>
      </c>
      <c r="K23" s="29">
        <f ca="1">IFERROR(E23/$D23,"")</f>
        <v>0.27777777777777779</v>
      </c>
      <c r="L23" s="67"/>
      <c r="M23" s="26" cm="1">
        <f t="array" aca="1" ref="M23" ca="1">IFERROR(INDIRECT("R"&amp;ROW()&amp;$AN$21,0)/INDIRECT("R"&amp;ROW()&amp;$AO$21,0),"")</f>
        <v>0.63888888888888884</v>
      </c>
      <c r="N23" s="27" cm="1">
        <f t="array" aca="1" ref="N23" ca="1">IFERROR(INDIRECT("R"&amp;ROW()&amp;$AN$22,0)/INDIRECT("R"&amp;ROW()&amp;$AO$22,0),"")</f>
        <v>0.69230769230769229</v>
      </c>
      <c r="O23" s="27" cm="1">
        <f t="array" aca="1" ref="O23" ca="1">IFERROR(INDIRECT("R"&amp;ROW()&amp;$AN$23,0)/INDIRECT("R"&amp;ROW()&amp;$AO$23,0),"")</f>
        <v>0.57241379310344831</v>
      </c>
      <c r="P23" s="72" cm="1">
        <f t="array" aca="1" ref="P23" ca="1">IFERROR(INDIRECT("R"&amp;ROW()&amp;$AN$24,0)/INDIRECT("R"&amp;ROW()&amp;$AO$24,0),"")</f>
        <v>0.34532374100719426</v>
      </c>
      <c r="Q23"/>
      <c r="R23" s="30">
        <v>72</v>
      </c>
      <c r="S23" s="31">
        <v>46</v>
      </c>
      <c r="T23" s="31">
        <v>24</v>
      </c>
      <c r="U23" s="32">
        <v>9</v>
      </c>
      <c r="V23" s="30">
        <v>65</v>
      </c>
      <c r="W23" s="31">
        <v>45</v>
      </c>
      <c r="X23" s="31">
        <v>15</v>
      </c>
      <c r="Y23" s="32">
        <v>2</v>
      </c>
      <c r="Z23" s="30">
        <v>145</v>
      </c>
      <c r="AA23" s="31">
        <v>83</v>
      </c>
      <c r="AB23" s="31">
        <v>20</v>
      </c>
      <c r="AC23" s="32">
        <v>8</v>
      </c>
      <c r="AD23" s="30">
        <v>139</v>
      </c>
      <c r="AE23" s="31">
        <v>48</v>
      </c>
      <c r="AF23" s="31">
        <v>13</v>
      </c>
      <c r="AG23" s="32">
        <v>1</v>
      </c>
      <c r="AH23" s="30">
        <v>421</v>
      </c>
      <c r="AI23" s="31">
        <v>222</v>
      </c>
      <c r="AJ23" s="31">
        <v>72</v>
      </c>
      <c r="AK23" s="32">
        <v>20</v>
      </c>
      <c r="AN23" s="70" t="str" cm="1">
        <f t="array" aca="1" ref="AN23" ca="1">"C"&amp;INDIRECT("R"&amp;MATCH($M$3,$AM$15:$AM$20,0)+14&amp;"C40",0)+8</f>
        <v>C27</v>
      </c>
      <c r="AO23" s="70" t="str" cm="1">
        <f t="array" aca="1" ref="AO23" ca="1">"C"&amp;INDIRECT("R"&amp;MATCH($M$3,$AM$15:$AM$20,0)+14&amp;"C41",0)+8</f>
        <v>C26</v>
      </c>
    </row>
    <row r="24" spans="1:41">
      <c r="A24" s="22" t="s">
        <v>210</v>
      </c>
      <c r="B24" s="134" cm="1">
        <f t="array" aca="1" ref="B24" ca="1">INDIRECT("R"&amp;ROW()&amp;"C"&amp;MATCH($A$3,$AM$8:$AM$12,0)*4+14,0)</f>
        <v>1163</v>
      </c>
      <c r="C24" s="24" cm="1">
        <f t="array" aca="1" ref="C24" ca="1">INDIRECT("R"&amp;ROW()&amp;"C"&amp;MATCH($A$3,$AM$8:$AM$12,0)*4+15,0)</f>
        <v>701</v>
      </c>
      <c r="D24" s="24" cm="1">
        <f t="array" aca="1" ref="D24" ca="1">INDIRECT("R"&amp;ROW()&amp;"C"&amp;MATCH($A$3,$AM$8:$AM$12,0)*4+16,0)</f>
        <v>96</v>
      </c>
      <c r="E24" s="25" cm="1">
        <f t="array" aca="1" ref="E24" ca="1">INDIRECT("R"&amp;ROW()&amp;"C"&amp;MATCH($A$3,$AM$8:$AM$12,0)*4+17,0)</f>
        <v>14</v>
      </c>
      <c r="F24" s="26">
        <f t="shared" ca="1" si="7"/>
        <v>0.60275150472914873</v>
      </c>
      <c r="G24" s="27">
        <f t="shared" ca="1" si="7"/>
        <v>8.2545141874462602E-2</v>
      </c>
      <c r="H24" s="28">
        <f t="shared" ca="1" si="7"/>
        <v>1.2037833190025795E-2</v>
      </c>
      <c r="I24" s="26">
        <f t="shared" ca="1" si="8"/>
        <v>0.13694721825962911</v>
      </c>
      <c r="J24" s="28">
        <f t="shared" ca="1" si="8"/>
        <v>1.9971469329529243E-2</v>
      </c>
      <c r="K24" s="29">
        <f ca="1">IFERROR(E24/$D24,"")</f>
        <v>0.14583333333333334</v>
      </c>
      <c r="L24" s="67"/>
      <c r="M24" s="26" cm="1">
        <f t="array" aca="1" ref="M24" ca="1">IFERROR(INDIRECT("R"&amp;ROW()&amp;$AN$21,0)/INDIRECT("R"&amp;ROW()&amp;$AO$21,0),"")</f>
        <v>0.45188284518828453</v>
      </c>
      <c r="N24" s="27" cm="1">
        <f t="array" aca="1" ref="N24" ca="1">IFERROR(INDIRECT("R"&amp;ROW()&amp;$AN$22,0)/INDIRECT("R"&amp;ROW()&amp;$AO$22,0),"")</f>
        <v>0.5901639344262295</v>
      </c>
      <c r="O24" s="27" cm="1">
        <f t="array" aca="1" ref="O24" ca="1">IFERROR(INDIRECT("R"&amp;ROW()&amp;$AN$23,0)/INDIRECT("R"&amp;ROW()&amp;$AO$23,0),"")</f>
        <v>0.61538461538461542</v>
      </c>
      <c r="P24" s="72" cm="1">
        <f t="array" aca="1" ref="P24" ca="1">IFERROR(INDIRECT("R"&amp;ROW()&amp;$AN$24,0)/INDIRECT("R"&amp;ROW()&amp;$AO$24,0),"")</f>
        <v>0.70467836257309946</v>
      </c>
      <c r="Q24"/>
      <c r="R24" s="30">
        <v>239</v>
      </c>
      <c r="S24" s="31">
        <v>108</v>
      </c>
      <c r="T24" s="31">
        <v>20</v>
      </c>
      <c r="U24" s="32">
        <v>5</v>
      </c>
      <c r="V24" s="30">
        <v>244</v>
      </c>
      <c r="W24" s="31">
        <v>144</v>
      </c>
      <c r="X24" s="31">
        <v>11</v>
      </c>
      <c r="Y24" s="32">
        <v>1</v>
      </c>
      <c r="Z24" s="30">
        <v>338</v>
      </c>
      <c r="AA24" s="31">
        <v>208</v>
      </c>
      <c r="AB24" s="31">
        <v>36</v>
      </c>
      <c r="AC24" s="32">
        <v>4</v>
      </c>
      <c r="AD24" s="30">
        <v>342</v>
      </c>
      <c r="AE24" s="31">
        <v>241</v>
      </c>
      <c r="AF24" s="31">
        <v>29</v>
      </c>
      <c r="AG24" s="32">
        <v>4</v>
      </c>
      <c r="AH24" s="30">
        <v>1163</v>
      </c>
      <c r="AI24" s="31">
        <v>701</v>
      </c>
      <c r="AJ24" s="31">
        <v>96</v>
      </c>
      <c r="AK24" s="32">
        <v>14</v>
      </c>
      <c r="AN24" s="70" t="str" cm="1">
        <f t="array" aca="1" ref="AN24" ca="1">"C"&amp;INDIRECT("R"&amp;MATCH($M$3,$AM$15:$AM$20,0)+14&amp;"C40",0)+12</f>
        <v>C31</v>
      </c>
      <c r="AO24" s="70" t="str" cm="1">
        <f t="array" aca="1" ref="AO24" ca="1">"C"&amp;INDIRECT("R"&amp;MATCH($M$3,$AM$15:$AM$20,0)+14&amp;"C41",0)+12</f>
        <v>C30</v>
      </c>
    </row>
    <row r="25" spans="1:41">
      <c r="A25" s="22" t="s">
        <v>211</v>
      </c>
      <c r="B25" s="134" cm="1">
        <f t="array" aca="1" ref="B25" ca="1">INDIRECT("R"&amp;ROW()&amp;"C"&amp;MATCH($A$3,$AM$8:$AM$12,0)*4+14,0)</f>
        <v>1704</v>
      </c>
      <c r="C25" s="24" cm="1">
        <f t="array" aca="1" ref="C25" ca="1">INDIRECT("R"&amp;ROW()&amp;"C"&amp;MATCH($A$3,$AM$8:$AM$12,0)*4+15,0)</f>
        <v>1274</v>
      </c>
      <c r="D25" s="24" cm="1">
        <f t="array" aca="1" ref="D25" ca="1">INDIRECT("R"&amp;ROW()&amp;"C"&amp;MATCH($A$3,$AM$8:$AM$12,0)*4+16,0)</f>
        <v>252</v>
      </c>
      <c r="E25" s="25" cm="1">
        <f t="array" aca="1" ref="E25" ca="1">INDIRECT("R"&amp;ROW()&amp;"C"&amp;MATCH($A$3,$AM$8:$AM$12,0)*4+17,0)</f>
        <v>59</v>
      </c>
      <c r="F25" s="26">
        <f t="shared" ca="1" si="7"/>
        <v>0.74765258215962438</v>
      </c>
      <c r="G25" s="27">
        <f t="shared" ca="1" si="7"/>
        <v>0.14788732394366197</v>
      </c>
      <c r="H25" s="28">
        <f t="shared" ca="1" si="7"/>
        <v>3.4624413145539906E-2</v>
      </c>
      <c r="I25" s="26">
        <f t="shared" ca="1" si="8"/>
        <v>0.19780219780219779</v>
      </c>
      <c r="J25" s="28">
        <f t="shared" ca="1" si="8"/>
        <v>4.6310832025117737E-2</v>
      </c>
      <c r="K25" s="29">
        <f ca="1">IFERROR(E25/$D25,"")</f>
        <v>0.23412698412698413</v>
      </c>
      <c r="L25" s="67"/>
      <c r="M25" s="26" cm="1">
        <f t="array" aca="1" ref="M25" ca="1">IFERROR(INDIRECT("R"&amp;ROW()&amp;$AN$21,0)/INDIRECT("R"&amp;ROW()&amp;$AO$21,0),"")</f>
        <v>0.72972972972972971</v>
      </c>
      <c r="N25" s="27" cm="1">
        <f t="array" aca="1" ref="N25" ca="1">IFERROR(INDIRECT("R"&amp;ROW()&amp;$AN$22,0)/INDIRECT("R"&amp;ROW()&amp;$AO$22,0),"")</f>
        <v>0.70552147239263807</v>
      </c>
      <c r="O25" s="27" cm="1">
        <f t="array" aca="1" ref="O25" ca="1">IFERROR(INDIRECT("R"&amp;ROW()&amp;$AN$23,0)/INDIRECT("R"&amp;ROW()&amp;$AO$23,0),"")</f>
        <v>0.71887550200803207</v>
      </c>
      <c r="P25" s="72" cm="1">
        <f t="array" aca="1" ref="P25" ca="1">IFERROR(INDIRECT("R"&amp;ROW()&amp;$AN$24,0)/INDIRECT("R"&amp;ROW()&amp;$AO$24,0),"")</f>
        <v>0.80987202925045709</v>
      </c>
      <c r="Q25"/>
      <c r="R25" s="30">
        <v>333</v>
      </c>
      <c r="S25" s="31">
        <v>243</v>
      </c>
      <c r="T25" s="31">
        <v>58</v>
      </c>
      <c r="U25" s="32">
        <v>12</v>
      </c>
      <c r="V25" s="30">
        <v>326</v>
      </c>
      <c r="W25" s="31">
        <v>230</v>
      </c>
      <c r="X25" s="31">
        <v>44</v>
      </c>
      <c r="Y25" s="32">
        <v>6</v>
      </c>
      <c r="Z25" s="30">
        <v>498</v>
      </c>
      <c r="AA25" s="31">
        <v>358</v>
      </c>
      <c r="AB25" s="31">
        <v>71</v>
      </c>
      <c r="AC25" s="32">
        <v>19</v>
      </c>
      <c r="AD25" s="30">
        <v>547</v>
      </c>
      <c r="AE25" s="31">
        <v>443</v>
      </c>
      <c r="AF25" s="31">
        <v>79</v>
      </c>
      <c r="AG25" s="32">
        <v>22</v>
      </c>
      <c r="AH25" s="30">
        <v>1704</v>
      </c>
      <c r="AI25" s="31">
        <v>1274</v>
      </c>
      <c r="AJ25" s="31">
        <v>252</v>
      </c>
      <c r="AK25" s="32">
        <v>59</v>
      </c>
    </row>
    <row r="26" spans="1:41">
      <c r="A26" s="22" t="s">
        <v>212</v>
      </c>
      <c r="B26" s="134" cm="1">
        <f t="array" aca="1" ref="B26" ca="1">INDIRECT("R"&amp;ROW()&amp;"C"&amp;MATCH($A$3,$AM$8:$AM$12,0)*4+14,0)</f>
        <v>631</v>
      </c>
      <c r="C26" s="24" cm="1">
        <f t="array" aca="1" ref="C26" ca="1">INDIRECT("R"&amp;ROW()&amp;"C"&amp;MATCH($A$3,$AM$8:$AM$12,0)*4+15,0)</f>
        <v>497</v>
      </c>
      <c r="D26" s="24" cm="1">
        <f t="array" aca="1" ref="D26" ca="1">INDIRECT("R"&amp;ROW()&amp;"C"&amp;MATCH($A$3,$AM$8:$AM$12,0)*4+16,0)</f>
        <v>96</v>
      </c>
      <c r="E26" s="25" cm="1">
        <f t="array" aca="1" ref="E26" ca="1">INDIRECT("R"&amp;ROW()&amp;"C"&amp;MATCH($A$3,$AM$8:$AM$12,0)*4+17,0)</f>
        <v>18</v>
      </c>
      <c r="F26" s="26">
        <f t="shared" ref="F26:H52" ca="1" si="9">IFERROR(C26/$B26,"")</f>
        <v>0.78763866877971478</v>
      </c>
      <c r="G26" s="27">
        <f t="shared" ca="1" si="9"/>
        <v>0.15213946117274169</v>
      </c>
      <c r="H26" s="28">
        <f t="shared" ca="1" si="9"/>
        <v>2.8526148969889066E-2</v>
      </c>
      <c r="I26" s="26">
        <f t="shared" ca="1" si="2"/>
        <v>0.19315895372233399</v>
      </c>
      <c r="J26" s="28">
        <f t="shared" ca="1" si="2"/>
        <v>3.6217303822937627E-2</v>
      </c>
      <c r="K26" s="29">
        <f t="shared" ca="1" si="3"/>
        <v>0.1875</v>
      </c>
      <c r="L26" s="67"/>
      <c r="M26" s="26" cm="1">
        <f t="array" aca="1" ref="M26" ca="1">IFERROR(INDIRECT("R"&amp;ROW()&amp;$AN$21,0)/INDIRECT("R"&amp;ROW()&amp;$AO$21,0),"")</f>
        <v>0.72477064220183485</v>
      </c>
      <c r="N26" s="27" cm="1">
        <f t="array" aca="1" ref="N26" ca="1">IFERROR(INDIRECT("R"&amp;ROW()&amp;$AN$22,0)/INDIRECT("R"&amp;ROW()&amp;$AO$22,0),"")</f>
        <v>0.75524475524475521</v>
      </c>
      <c r="O26" s="27" cm="1">
        <f t="array" aca="1" ref="O26" ca="1">IFERROR(INDIRECT("R"&amp;ROW()&amp;$AN$23,0)/INDIRECT("R"&amp;ROW()&amp;$AO$23,0),"")</f>
        <v>0.79104477611940294</v>
      </c>
      <c r="P26" s="72" cm="1">
        <f t="array" aca="1" ref="P26" ca="1">IFERROR(INDIRECT("R"&amp;ROW()&amp;$AN$24,0)/INDIRECT("R"&amp;ROW()&amp;$AO$24,0),"")</f>
        <v>0.83265306122448979</v>
      </c>
      <c r="Q26"/>
      <c r="R26" s="30">
        <v>109</v>
      </c>
      <c r="S26" s="31">
        <v>79</v>
      </c>
      <c r="T26" s="31">
        <v>14</v>
      </c>
      <c r="U26" s="32">
        <v>0</v>
      </c>
      <c r="V26" s="30">
        <v>143</v>
      </c>
      <c r="W26" s="31">
        <v>108</v>
      </c>
      <c r="X26" s="31">
        <v>25</v>
      </c>
      <c r="Y26" s="32">
        <v>3</v>
      </c>
      <c r="Z26" s="30">
        <v>134</v>
      </c>
      <c r="AA26" s="31">
        <v>106</v>
      </c>
      <c r="AB26" s="31">
        <v>23</v>
      </c>
      <c r="AC26" s="32">
        <v>7</v>
      </c>
      <c r="AD26" s="30">
        <v>245</v>
      </c>
      <c r="AE26" s="31">
        <v>204</v>
      </c>
      <c r="AF26" s="31">
        <v>34</v>
      </c>
      <c r="AG26" s="32">
        <v>8</v>
      </c>
      <c r="AH26" s="30">
        <v>631</v>
      </c>
      <c r="AI26" s="31">
        <v>497</v>
      </c>
      <c r="AJ26" s="31">
        <v>96</v>
      </c>
      <c r="AK26" s="32">
        <v>18</v>
      </c>
    </row>
    <row r="27" spans="1:41">
      <c r="A27" s="22" t="s">
        <v>213</v>
      </c>
      <c r="B27" s="134" cm="1">
        <f t="array" aca="1" ref="B27" ca="1">INDIRECT("R"&amp;ROW()&amp;"C"&amp;MATCH($A$3,$AM$8:$AM$12,0)*4+14,0)</f>
        <v>1209</v>
      </c>
      <c r="C27" s="24" cm="1">
        <f t="array" aca="1" ref="C27" ca="1">INDIRECT("R"&amp;ROW()&amp;"C"&amp;MATCH($A$3,$AM$8:$AM$12,0)*4+15,0)</f>
        <v>1021</v>
      </c>
      <c r="D27" s="24" cm="1">
        <f t="array" aca="1" ref="D27" ca="1">INDIRECT("R"&amp;ROW()&amp;"C"&amp;MATCH($A$3,$AM$8:$AM$12,0)*4+16,0)</f>
        <v>204</v>
      </c>
      <c r="E27" s="25" cm="1">
        <f t="array" aca="1" ref="E27" ca="1">INDIRECT("R"&amp;ROW()&amp;"C"&amp;MATCH($A$3,$AM$8:$AM$12,0)*4+17,0)</f>
        <v>21</v>
      </c>
      <c r="F27" s="26">
        <f t="shared" ref="F27:H33" ca="1" si="10">IFERROR(C27/$B27,"")</f>
        <v>0.84449958643507028</v>
      </c>
      <c r="G27" s="27">
        <f t="shared" ca="1" si="10"/>
        <v>0.16873449131513649</v>
      </c>
      <c r="H27" s="28">
        <f t="shared" ca="1" si="10"/>
        <v>1.7369727047146403E-2</v>
      </c>
      <c r="I27" s="26">
        <f t="shared" ref="I27:J33" ca="1" si="11">IFERROR(D27/$C27,"")</f>
        <v>0.19980411361410383</v>
      </c>
      <c r="J27" s="28">
        <f t="shared" ca="1" si="11"/>
        <v>2.0568070519098921E-2</v>
      </c>
      <c r="K27" s="29">
        <f t="shared" ref="K27:K33" ca="1" si="12">IFERROR(E27/$D27,"")</f>
        <v>0.10294117647058823</v>
      </c>
      <c r="L27" s="67"/>
      <c r="M27" s="26" cm="1">
        <f t="array" aca="1" ref="M27" ca="1">IFERROR(INDIRECT("R"&amp;ROW()&amp;$AN$21,0)/INDIRECT("R"&amp;ROW()&amp;$AO$21,0),"")</f>
        <v>0.73939393939393938</v>
      </c>
      <c r="N27" s="27" cm="1">
        <f t="array" aca="1" ref="N27" ca="1">IFERROR(INDIRECT("R"&amp;ROW()&amp;$AN$22,0)/INDIRECT("R"&amp;ROW()&amp;$AO$22,0),"")</f>
        <v>0.73684210526315785</v>
      </c>
      <c r="O27" s="27" cm="1">
        <f t="array" aca="1" ref="O27" ca="1">IFERROR(INDIRECT("R"&amp;ROW()&amp;$AN$23,0)/INDIRECT("R"&amp;ROW()&amp;$AO$23,0),"")</f>
        <v>0.84931506849315064</v>
      </c>
      <c r="P27" s="72" cm="1">
        <f t="array" aca="1" ref="P27" ca="1">IFERROR(INDIRECT("R"&amp;ROW()&amp;$AN$24,0)/INDIRECT("R"&amp;ROW()&amp;$AO$24,0),"")</f>
        <v>0.92553191489361697</v>
      </c>
      <c r="Q27"/>
      <c r="R27" s="30">
        <v>165</v>
      </c>
      <c r="S27" s="31">
        <v>122</v>
      </c>
      <c r="T27" s="31">
        <v>21</v>
      </c>
      <c r="U27" s="32">
        <v>2</v>
      </c>
      <c r="V27" s="30">
        <v>209</v>
      </c>
      <c r="W27" s="31">
        <v>154</v>
      </c>
      <c r="X27" s="31">
        <v>34</v>
      </c>
      <c r="Y27" s="32">
        <v>2</v>
      </c>
      <c r="Z27" s="30">
        <v>365</v>
      </c>
      <c r="AA27" s="31">
        <v>310</v>
      </c>
      <c r="AB27" s="31">
        <v>61</v>
      </c>
      <c r="AC27" s="32">
        <v>5</v>
      </c>
      <c r="AD27" s="30">
        <v>470</v>
      </c>
      <c r="AE27" s="31">
        <v>435</v>
      </c>
      <c r="AF27" s="31">
        <v>88</v>
      </c>
      <c r="AG27" s="32">
        <v>12</v>
      </c>
      <c r="AH27" s="30">
        <v>1209</v>
      </c>
      <c r="AI27" s="31">
        <v>1021</v>
      </c>
      <c r="AJ27" s="31">
        <v>204</v>
      </c>
      <c r="AK27" s="32">
        <v>21</v>
      </c>
    </row>
    <row r="28" spans="1:41">
      <c r="A28" s="22" t="s">
        <v>214</v>
      </c>
      <c r="B28" s="134" cm="1">
        <f t="array" aca="1" ref="B28" ca="1">INDIRECT("R"&amp;ROW()&amp;"C"&amp;MATCH($A$3,$AM$8:$AM$12,0)*4+14,0)</f>
        <v>1004</v>
      </c>
      <c r="C28" s="24" cm="1">
        <f t="array" aca="1" ref="C28" ca="1">INDIRECT("R"&amp;ROW()&amp;"C"&amp;MATCH($A$3,$AM$8:$AM$12,0)*4+15,0)</f>
        <v>621</v>
      </c>
      <c r="D28" s="24" cm="1">
        <f t="array" aca="1" ref="D28" ca="1">INDIRECT("R"&amp;ROW()&amp;"C"&amp;MATCH($A$3,$AM$8:$AM$12,0)*4+16,0)</f>
        <v>94</v>
      </c>
      <c r="E28" s="25" cm="1">
        <f t="array" aca="1" ref="E28" ca="1">INDIRECT("R"&amp;ROW()&amp;"C"&amp;MATCH($A$3,$AM$8:$AM$12,0)*4+17,0)</f>
        <v>14</v>
      </c>
      <c r="F28" s="26">
        <f t="shared" ca="1" si="10"/>
        <v>0.61852589641434264</v>
      </c>
      <c r="G28" s="27">
        <f t="shared" ca="1" si="10"/>
        <v>9.3625498007968128E-2</v>
      </c>
      <c r="H28" s="28">
        <f t="shared" ca="1" si="10"/>
        <v>1.3944223107569721E-2</v>
      </c>
      <c r="I28" s="26">
        <f t="shared" ca="1" si="11"/>
        <v>0.15136876006441224</v>
      </c>
      <c r="J28" s="28">
        <f t="shared" ca="1" si="11"/>
        <v>2.2544283413848631E-2</v>
      </c>
      <c r="K28" s="29">
        <f t="shared" ca="1" si="12"/>
        <v>0.14893617021276595</v>
      </c>
      <c r="L28" s="67"/>
      <c r="M28" s="26" cm="1">
        <f t="array" aca="1" ref="M28" ca="1">IFERROR(INDIRECT("R"&amp;ROW()&amp;$AN$21,0)/INDIRECT("R"&amp;ROW()&amp;$AO$21,0),"")</f>
        <v>0.40837696335078533</v>
      </c>
      <c r="N28" s="27" cm="1">
        <f t="array" aca="1" ref="N28" ca="1">IFERROR(INDIRECT("R"&amp;ROW()&amp;$AN$22,0)/INDIRECT("R"&amp;ROW()&amp;$AO$22,0),"")</f>
        <v>0.58921161825726143</v>
      </c>
      <c r="O28" s="27" cm="1">
        <f t="array" aca="1" ref="O28" ca="1">IFERROR(INDIRECT("R"&amp;ROW()&amp;$AN$23,0)/INDIRECT("R"&amp;ROW()&amp;$AO$23,0),"")</f>
        <v>0.70242214532871972</v>
      </c>
      <c r="P28" s="72" cm="1">
        <f t="array" aca="1" ref="P28" ca="1">IFERROR(INDIRECT("R"&amp;ROW()&amp;$AN$24,0)/INDIRECT("R"&amp;ROW()&amp;$AO$24,0),"")</f>
        <v>0.69964664310954061</v>
      </c>
      <c r="Q28"/>
      <c r="R28" s="30">
        <v>191</v>
      </c>
      <c r="S28" s="31">
        <v>78</v>
      </c>
      <c r="T28" s="31">
        <v>12</v>
      </c>
      <c r="U28" s="32">
        <v>1</v>
      </c>
      <c r="V28" s="30">
        <v>241</v>
      </c>
      <c r="W28" s="31">
        <v>142</v>
      </c>
      <c r="X28" s="31">
        <v>28</v>
      </c>
      <c r="Y28" s="32">
        <v>5</v>
      </c>
      <c r="Z28" s="30">
        <v>289</v>
      </c>
      <c r="AA28" s="31">
        <v>203</v>
      </c>
      <c r="AB28" s="31">
        <v>27</v>
      </c>
      <c r="AC28" s="32">
        <v>3</v>
      </c>
      <c r="AD28" s="30">
        <v>283</v>
      </c>
      <c r="AE28" s="31">
        <v>198</v>
      </c>
      <c r="AF28" s="31">
        <v>27</v>
      </c>
      <c r="AG28" s="32">
        <v>5</v>
      </c>
      <c r="AH28" s="30">
        <v>1004</v>
      </c>
      <c r="AI28" s="31">
        <v>621</v>
      </c>
      <c r="AJ28" s="31">
        <v>94</v>
      </c>
      <c r="AK28" s="32">
        <v>14</v>
      </c>
    </row>
    <row r="29" spans="1:41">
      <c r="A29" s="22" t="s">
        <v>215</v>
      </c>
      <c r="B29" s="134" cm="1">
        <f t="array" aca="1" ref="B29" ca="1">INDIRECT("R"&amp;ROW()&amp;"C"&amp;MATCH($A$3,$AM$8:$AM$12,0)*4+14,0)</f>
        <v>883</v>
      </c>
      <c r="C29" s="24" cm="1">
        <f t="array" aca="1" ref="C29" ca="1">INDIRECT("R"&amp;ROW()&amp;"C"&amp;MATCH($A$3,$AM$8:$AM$12,0)*4+15,0)</f>
        <v>671</v>
      </c>
      <c r="D29" s="24" cm="1">
        <f t="array" aca="1" ref="D29" ca="1">INDIRECT("R"&amp;ROW()&amp;"C"&amp;MATCH($A$3,$AM$8:$AM$12,0)*4+16,0)</f>
        <v>169</v>
      </c>
      <c r="E29" s="25" cm="1">
        <f t="array" aca="1" ref="E29" ca="1">INDIRECT("R"&amp;ROW()&amp;"C"&amp;MATCH($A$3,$AM$8:$AM$12,0)*4+17,0)</f>
        <v>43</v>
      </c>
      <c r="F29" s="26">
        <f t="shared" ca="1" si="10"/>
        <v>0.75990939977349947</v>
      </c>
      <c r="G29" s="27">
        <f t="shared" ca="1" si="10"/>
        <v>0.19139297848244621</v>
      </c>
      <c r="H29" s="28">
        <f t="shared" ca="1" si="10"/>
        <v>4.8697621744054363E-2</v>
      </c>
      <c r="I29" s="26">
        <f t="shared" ca="1" si="11"/>
        <v>0.25186289120715349</v>
      </c>
      <c r="J29" s="28">
        <f t="shared" ca="1" si="11"/>
        <v>6.4083457526080481E-2</v>
      </c>
      <c r="K29" s="29">
        <f t="shared" ca="1" si="12"/>
        <v>0.25443786982248523</v>
      </c>
      <c r="L29" s="67"/>
      <c r="M29" s="26" cm="1">
        <f t="array" aca="1" ref="M29" ca="1">IFERROR(INDIRECT("R"&amp;ROW()&amp;$AN$21,0)/INDIRECT("R"&amp;ROW()&amp;$AO$21,0),"")</f>
        <v>0.73913043478260865</v>
      </c>
      <c r="N29" s="27" cm="1">
        <f t="array" aca="1" ref="N29" ca="1">IFERROR(INDIRECT("R"&amp;ROW()&amp;$AN$22,0)/INDIRECT("R"&amp;ROW()&amp;$AO$22,0),"")</f>
        <v>0.73796791443850263</v>
      </c>
      <c r="O29" s="27" cm="1">
        <f t="array" aca="1" ref="O29" ca="1">IFERROR(INDIRECT("R"&amp;ROW()&amp;$AN$23,0)/INDIRECT("R"&amp;ROW()&amp;$AO$23,0),"")</f>
        <v>0.74809160305343514</v>
      </c>
      <c r="P29" s="72" cm="1">
        <f t="array" aca="1" ref="P29" ca="1">IFERROR(INDIRECT("R"&amp;ROW()&amp;$AN$24,0)/INDIRECT("R"&amp;ROW()&amp;$AO$24,0),"")</f>
        <v>0.79853479853479858</v>
      </c>
      <c r="Q29"/>
      <c r="R29" s="30">
        <v>161</v>
      </c>
      <c r="S29" s="31">
        <v>119</v>
      </c>
      <c r="T29" s="31">
        <v>32</v>
      </c>
      <c r="U29" s="32">
        <v>5</v>
      </c>
      <c r="V29" s="30">
        <v>187</v>
      </c>
      <c r="W29" s="31">
        <v>138</v>
      </c>
      <c r="X29" s="31">
        <v>39</v>
      </c>
      <c r="Y29" s="32">
        <v>18</v>
      </c>
      <c r="Z29" s="30">
        <v>262</v>
      </c>
      <c r="AA29" s="31">
        <v>196</v>
      </c>
      <c r="AB29" s="31">
        <v>49</v>
      </c>
      <c r="AC29" s="32">
        <v>13</v>
      </c>
      <c r="AD29" s="30">
        <v>273</v>
      </c>
      <c r="AE29" s="31">
        <v>218</v>
      </c>
      <c r="AF29" s="31">
        <v>49</v>
      </c>
      <c r="AG29" s="32">
        <v>7</v>
      </c>
      <c r="AH29" s="30">
        <v>883</v>
      </c>
      <c r="AI29" s="31">
        <v>671</v>
      </c>
      <c r="AJ29" s="31">
        <v>169</v>
      </c>
      <c r="AK29" s="32">
        <v>43</v>
      </c>
    </row>
    <row r="30" spans="1:41">
      <c r="A30" s="22" t="s">
        <v>216</v>
      </c>
      <c r="B30" s="134" cm="1">
        <f t="array" aca="1" ref="B30" ca="1">INDIRECT("R"&amp;ROW()&amp;"C"&amp;MATCH($A$3,$AM$8:$AM$12,0)*4+14,0)</f>
        <v>388</v>
      </c>
      <c r="C30" s="24" cm="1">
        <f t="array" aca="1" ref="C30" ca="1">INDIRECT("R"&amp;ROW()&amp;"C"&amp;MATCH($A$3,$AM$8:$AM$12,0)*4+15,0)</f>
        <v>302</v>
      </c>
      <c r="D30" s="24" cm="1">
        <f t="array" aca="1" ref="D30" ca="1">INDIRECT("R"&amp;ROW()&amp;"C"&amp;MATCH($A$3,$AM$8:$AM$12,0)*4+16,0)</f>
        <v>62</v>
      </c>
      <c r="E30" s="25" cm="1">
        <f t="array" aca="1" ref="E30" ca="1">INDIRECT("R"&amp;ROW()&amp;"C"&amp;MATCH($A$3,$AM$8:$AM$12,0)*4+17,0)</f>
        <v>20</v>
      </c>
      <c r="F30" s="26">
        <f t="shared" ca="1" si="10"/>
        <v>0.77835051546391754</v>
      </c>
      <c r="G30" s="27">
        <f t="shared" ca="1" si="10"/>
        <v>0.15979381443298968</v>
      </c>
      <c r="H30" s="28">
        <f t="shared" ca="1" si="10"/>
        <v>5.1546391752577317E-2</v>
      </c>
      <c r="I30" s="26">
        <f t="shared" ca="1" si="11"/>
        <v>0.20529801324503311</v>
      </c>
      <c r="J30" s="28">
        <f t="shared" ca="1" si="11"/>
        <v>6.6225165562913912E-2</v>
      </c>
      <c r="K30" s="29">
        <f t="shared" ca="1" si="12"/>
        <v>0.32258064516129031</v>
      </c>
      <c r="L30" s="67"/>
      <c r="M30" s="26" cm="1">
        <f t="array" aca="1" ref="M30" ca="1">IFERROR(INDIRECT("R"&amp;ROW()&amp;$AN$21,0)/INDIRECT("R"&amp;ROW()&amp;$AO$21,0),"")</f>
        <v>0.74285714285714288</v>
      </c>
      <c r="N30" s="27" cm="1">
        <f t="array" aca="1" ref="N30" ca="1">IFERROR(INDIRECT("R"&amp;ROW()&amp;$AN$22,0)/INDIRECT("R"&amp;ROW()&amp;$AO$22,0),"")</f>
        <v>0.7931034482758621</v>
      </c>
      <c r="O30" s="27" cm="1">
        <f t="array" aca="1" ref="O30" ca="1">IFERROR(INDIRECT("R"&amp;ROW()&amp;$AN$23,0)/INDIRECT("R"&amp;ROW()&amp;$AO$23,0),"")</f>
        <v>0.75294117647058822</v>
      </c>
      <c r="P30" s="72" cm="1">
        <f t="array" aca="1" ref="P30" ca="1">IFERROR(INDIRECT("R"&amp;ROW()&amp;$AN$24,0)/INDIRECT("R"&amp;ROW()&amp;$AO$24,0),"")</f>
        <v>0.80136986301369861</v>
      </c>
      <c r="Q30"/>
      <c r="R30" s="30">
        <v>70</v>
      </c>
      <c r="S30" s="31">
        <v>52</v>
      </c>
      <c r="T30" s="31">
        <v>12</v>
      </c>
      <c r="U30" s="32">
        <v>4</v>
      </c>
      <c r="V30" s="30">
        <v>87</v>
      </c>
      <c r="W30" s="31">
        <v>69</v>
      </c>
      <c r="X30" s="31">
        <v>13</v>
      </c>
      <c r="Y30" s="32">
        <v>5</v>
      </c>
      <c r="Z30" s="30">
        <v>85</v>
      </c>
      <c r="AA30" s="31">
        <v>64</v>
      </c>
      <c r="AB30" s="31">
        <v>10</v>
      </c>
      <c r="AC30" s="32">
        <v>4</v>
      </c>
      <c r="AD30" s="30">
        <v>146</v>
      </c>
      <c r="AE30" s="31">
        <v>117</v>
      </c>
      <c r="AF30" s="31">
        <v>27</v>
      </c>
      <c r="AG30" s="32">
        <v>7</v>
      </c>
      <c r="AH30" s="30">
        <v>388</v>
      </c>
      <c r="AI30" s="31">
        <v>302</v>
      </c>
      <c r="AJ30" s="31">
        <v>62</v>
      </c>
      <c r="AK30" s="32">
        <v>20</v>
      </c>
    </row>
    <row r="31" spans="1:41">
      <c r="A31" s="22" t="s">
        <v>217</v>
      </c>
      <c r="B31" s="134" cm="1">
        <f t="array" aca="1" ref="B31" ca="1">INDIRECT("R"&amp;ROW()&amp;"C"&amp;MATCH($A$3,$AM$8:$AM$12,0)*4+14,0)</f>
        <v>1641</v>
      </c>
      <c r="C31" s="24" cm="1">
        <f t="array" aca="1" ref="C31" ca="1">INDIRECT("R"&amp;ROW()&amp;"C"&amp;MATCH($A$3,$AM$8:$AM$12,0)*4+15,0)</f>
        <v>1375</v>
      </c>
      <c r="D31" s="24" cm="1">
        <f t="array" aca="1" ref="D31" ca="1">INDIRECT("R"&amp;ROW()&amp;"C"&amp;MATCH($A$3,$AM$8:$AM$12,0)*4+16,0)</f>
        <v>390</v>
      </c>
      <c r="E31" s="25" cm="1">
        <f t="array" aca="1" ref="E31" ca="1">INDIRECT("R"&amp;ROW()&amp;"C"&amp;MATCH($A$3,$AM$8:$AM$12,0)*4+17,0)</f>
        <v>60</v>
      </c>
      <c r="F31" s="26">
        <f t="shared" ca="1" si="10"/>
        <v>0.83790371724558199</v>
      </c>
      <c r="G31" s="27">
        <f t="shared" ca="1" si="10"/>
        <v>0.23765996343692869</v>
      </c>
      <c r="H31" s="28">
        <f t="shared" ca="1" si="10"/>
        <v>3.6563071297989032E-2</v>
      </c>
      <c r="I31" s="26">
        <f t="shared" ca="1" si="11"/>
        <v>0.28363636363636363</v>
      </c>
      <c r="J31" s="28">
        <f t="shared" ca="1" si="11"/>
        <v>4.363636363636364E-2</v>
      </c>
      <c r="K31" s="29">
        <f t="shared" ca="1" si="12"/>
        <v>0.15384615384615385</v>
      </c>
      <c r="L31" s="67"/>
      <c r="M31" s="26" cm="1">
        <f t="array" aca="1" ref="M31" ca="1">IFERROR(INDIRECT("R"&amp;ROW()&amp;$AN$21,0)/INDIRECT("R"&amp;ROW()&amp;$AO$21,0),"")</f>
        <v>0.68981481481481477</v>
      </c>
      <c r="N31" s="27" cm="1">
        <f t="array" aca="1" ref="N31" ca="1">IFERROR(INDIRECT("R"&amp;ROW()&amp;$AN$22,0)/INDIRECT("R"&amp;ROW()&amp;$AO$22,0),"")</f>
        <v>0.75524475524475521</v>
      </c>
      <c r="O31" s="27" cm="1">
        <f t="array" aca="1" ref="O31" ca="1">IFERROR(INDIRECT("R"&amp;ROW()&amp;$AN$23,0)/INDIRECT("R"&amp;ROW()&amp;$AO$23,0),"")</f>
        <v>0.85119047619047616</v>
      </c>
      <c r="P31" s="72" cm="1">
        <f t="array" aca="1" ref="P31" ca="1">IFERROR(INDIRECT("R"&amp;ROW()&amp;$AN$24,0)/INDIRECT("R"&amp;ROW()&amp;$AO$24,0),"")</f>
        <v>0.91496062992125982</v>
      </c>
      <c r="Q31"/>
      <c r="R31" s="30">
        <v>216</v>
      </c>
      <c r="S31" s="31">
        <v>149</v>
      </c>
      <c r="T31" s="31">
        <v>41</v>
      </c>
      <c r="U31" s="32">
        <v>5</v>
      </c>
      <c r="V31" s="30">
        <v>286</v>
      </c>
      <c r="W31" s="31">
        <v>216</v>
      </c>
      <c r="X31" s="31">
        <v>74</v>
      </c>
      <c r="Y31" s="32">
        <v>11</v>
      </c>
      <c r="Z31" s="30">
        <v>504</v>
      </c>
      <c r="AA31" s="31">
        <v>429</v>
      </c>
      <c r="AB31" s="31">
        <v>104</v>
      </c>
      <c r="AC31" s="32">
        <v>19</v>
      </c>
      <c r="AD31" s="30">
        <v>635</v>
      </c>
      <c r="AE31" s="31">
        <v>581</v>
      </c>
      <c r="AF31" s="31">
        <v>171</v>
      </c>
      <c r="AG31" s="32">
        <v>25</v>
      </c>
      <c r="AH31" s="30">
        <v>1641</v>
      </c>
      <c r="AI31" s="31">
        <v>1375</v>
      </c>
      <c r="AJ31" s="31">
        <v>390</v>
      </c>
      <c r="AK31" s="32">
        <v>60</v>
      </c>
    </row>
    <row r="32" spans="1:41">
      <c r="A32" s="22" t="s">
        <v>218</v>
      </c>
      <c r="B32" s="134" cm="1">
        <f t="array" aca="1" ref="B32" ca="1">INDIRECT("R"&amp;ROW()&amp;"C"&amp;MATCH($A$3,$AM$8:$AM$12,0)*4+14,0)</f>
        <v>1308</v>
      </c>
      <c r="C32" s="24" cm="1">
        <f t="array" aca="1" ref="C32" ca="1">INDIRECT("R"&amp;ROW()&amp;"C"&amp;MATCH($A$3,$AM$8:$AM$12,0)*4+15,0)</f>
        <v>682</v>
      </c>
      <c r="D32" s="24" cm="1">
        <f t="array" aca="1" ref="D32" ca="1">INDIRECT("R"&amp;ROW()&amp;"C"&amp;MATCH($A$3,$AM$8:$AM$12,0)*4+16,0)</f>
        <v>60</v>
      </c>
      <c r="E32" s="25" cm="1">
        <f t="array" aca="1" ref="E32" ca="1">INDIRECT("R"&amp;ROW()&amp;"C"&amp;MATCH($A$3,$AM$8:$AM$12,0)*4+17,0)</f>
        <v>4</v>
      </c>
      <c r="F32" s="26">
        <f t="shared" ca="1" si="10"/>
        <v>0.5214067278287462</v>
      </c>
      <c r="G32" s="27">
        <f t="shared" ca="1" si="10"/>
        <v>4.5871559633027525E-2</v>
      </c>
      <c r="H32" s="28">
        <f t="shared" ca="1" si="10"/>
        <v>3.0581039755351682E-3</v>
      </c>
      <c r="I32" s="26">
        <f t="shared" ca="1" si="11"/>
        <v>8.797653958944282E-2</v>
      </c>
      <c r="J32" s="28">
        <f t="shared" ca="1" si="11"/>
        <v>5.8651026392961877E-3</v>
      </c>
      <c r="K32" s="29">
        <f t="shared" ca="1" si="12"/>
        <v>6.6666666666666666E-2</v>
      </c>
      <c r="L32" s="67"/>
      <c r="M32" s="26" cm="1">
        <f t="array" aca="1" ref="M32" ca="1">IFERROR(INDIRECT("R"&amp;ROW()&amp;$AN$21,0)/INDIRECT("R"&amp;ROW()&amp;$AO$21,0),"")</f>
        <v>0.24931506849315069</v>
      </c>
      <c r="N32" s="27" cm="1">
        <f t="array" aca="1" ref="N32" ca="1">IFERROR(INDIRECT("R"&amp;ROW()&amp;$AN$22,0)/INDIRECT("R"&amp;ROW()&amp;$AO$22,0),"")</f>
        <v>0.75862068965517238</v>
      </c>
      <c r="O32" s="27" cm="1">
        <f t="array" aca="1" ref="O32" ca="1">IFERROR(INDIRECT("R"&amp;ROW()&amp;$AN$23,0)/INDIRECT("R"&amp;ROW()&amp;$AO$23,0),"")</f>
        <v>0.56224899598393574</v>
      </c>
      <c r="P32" s="72" cm="1">
        <f t="array" aca="1" ref="P32" ca="1">IFERROR(INDIRECT("R"&amp;ROW()&amp;$AN$24,0)/INDIRECT("R"&amp;ROW()&amp;$AO$24,0),"")</f>
        <v>0.49652777777777779</v>
      </c>
      <c r="Q32"/>
      <c r="R32" s="30">
        <v>365</v>
      </c>
      <c r="S32" s="31">
        <v>91</v>
      </c>
      <c r="T32" s="31">
        <v>9</v>
      </c>
      <c r="U32" s="32">
        <v>1</v>
      </c>
      <c r="V32" s="30">
        <v>406</v>
      </c>
      <c r="W32" s="31">
        <v>308</v>
      </c>
      <c r="X32" s="31">
        <v>22</v>
      </c>
      <c r="Y32" s="32">
        <v>1</v>
      </c>
      <c r="Z32" s="30">
        <v>249</v>
      </c>
      <c r="AA32" s="31">
        <v>140</v>
      </c>
      <c r="AB32" s="31">
        <v>12</v>
      </c>
      <c r="AC32" s="32">
        <v>1</v>
      </c>
      <c r="AD32" s="30">
        <v>288</v>
      </c>
      <c r="AE32" s="31">
        <v>143</v>
      </c>
      <c r="AF32" s="31">
        <v>17</v>
      </c>
      <c r="AG32" s="32">
        <v>1</v>
      </c>
      <c r="AH32" s="30">
        <v>1308</v>
      </c>
      <c r="AI32" s="31">
        <v>682</v>
      </c>
      <c r="AJ32" s="31">
        <v>60</v>
      </c>
      <c r="AK32" s="32">
        <v>4</v>
      </c>
    </row>
    <row r="33" spans="1:37">
      <c r="A33" s="22" t="s">
        <v>219</v>
      </c>
      <c r="B33" s="134" cm="1">
        <f t="array" aca="1" ref="B33" ca="1">INDIRECT("R"&amp;ROW()&amp;"C"&amp;MATCH($A$3,$AM$8:$AM$12,0)*4+14,0)</f>
        <v>1939</v>
      </c>
      <c r="C33" s="24" cm="1">
        <f t="array" aca="1" ref="C33" ca="1">INDIRECT("R"&amp;ROW()&amp;"C"&amp;MATCH($A$3,$AM$8:$AM$12,0)*4+15,0)</f>
        <v>1273</v>
      </c>
      <c r="D33" s="24" cm="1">
        <f t="array" aca="1" ref="D33" ca="1">INDIRECT("R"&amp;ROW()&amp;"C"&amp;MATCH($A$3,$AM$8:$AM$12,0)*4+16,0)</f>
        <v>195</v>
      </c>
      <c r="E33" s="25" cm="1">
        <f t="array" aca="1" ref="E33" ca="1">INDIRECT("R"&amp;ROW()&amp;"C"&amp;MATCH($A$3,$AM$8:$AM$12,0)*4+17,0)</f>
        <v>51</v>
      </c>
      <c r="F33" s="26">
        <f t="shared" ca="1" si="10"/>
        <v>0.6565239814337287</v>
      </c>
      <c r="G33" s="27">
        <f t="shared" ca="1" si="10"/>
        <v>0.10056730273336771</v>
      </c>
      <c r="H33" s="28">
        <f t="shared" ca="1" si="10"/>
        <v>2.630221763795771E-2</v>
      </c>
      <c r="I33" s="26">
        <f t="shared" ca="1" si="11"/>
        <v>0.15318146111547526</v>
      </c>
      <c r="J33" s="28">
        <f t="shared" ca="1" si="11"/>
        <v>4.006284367635507E-2</v>
      </c>
      <c r="K33" s="29">
        <f t="shared" ca="1" si="12"/>
        <v>0.26153846153846155</v>
      </c>
      <c r="L33" s="67"/>
      <c r="M33" s="26" cm="1">
        <f t="array" aca="1" ref="M33" ca="1">IFERROR(INDIRECT("R"&amp;ROW()&amp;$AN$21,0)/INDIRECT("R"&amp;ROW()&amp;$AO$21,0),"")</f>
        <v>0.6624365482233503</v>
      </c>
      <c r="N33" s="27" cm="1">
        <f t="array" aca="1" ref="N33" ca="1">IFERROR(INDIRECT("R"&amp;ROW()&amp;$AN$22,0)/INDIRECT("R"&amp;ROW()&amp;$AO$22,0),"")</f>
        <v>0.77481840193704599</v>
      </c>
      <c r="O33" s="27" cm="1">
        <f t="array" aca="1" ref="O33" ca="1">IFERROR(INDIRECT("R"&amp;ROW()&amp;$AN$23,0)/INDIRECT("R"&amp;ROW()&amp;$AO$23,0),"")</f>
        <v>0.58947368421052626</v>
      </c>
      <c r="P33" s="72" cm="1">
        <f t="array" aca="1" ref="P33" ca="1">IFERROR(INDIRECT("R"&amp;ROW()&amp;$AN$24,0)/INDIRECT("R"&amp;ROW()&amp;$AO$24,0),"")</f>
        <v>0.63345195729537362</v>
      </c>
      <c r="Q33"/>
      <c r="R33" s="30">
        <v>394</v>
      </c>
      <c r="S33" s="31">
        <v>261</v>
      </c>
      <c r="T33" s="31">
        <v>34</v>
      </c>
      <c r="U33" s="32">
        <v>15</v>
      </c>
      <c r="V33" s="30">
        <v>413</v>
      </c>
      <c r="W33" s="31">
        <v>320</v>
      </c>
      <c r="X33" s="31">
        <v>37</v>
      </c>
      <c r="Y33" s="32">
        <v>7</v>
      </c>
      <c r="Z33" s="30">
        <v>570</v>
      </c>
      <c r="AA33" s="31">
        <v>336</v>
      </c>
      <c r="AB33" s="31">
        <v>54</v>
      </c>
      <c r="AC33" s="32">
        <v>16</v>
      </c>
      <c r="AD33" s="30">
        <v>562</v>
      </c>
      <c r="AE33" s="31">
        <v>356</v>
      </c>
      <c r="AF33" s="31">
        <v>70</v>
      </c>
      <c r="AG33" s="32">
        <v>13</v>
      </c>
      <c r="AH33" s="30">
        <v>1939</v>
      </c>
      <c r="AI33" s="31">
        <v>1273</v>
      </c>
      <c r="AJ33" s="31">
        <v>195</v>
      </c>
      <c r="AK33" s="32">
        <v>51</v>
      </c>
    </row>
    <row r="34" spans="1:37">
      <c r="A34" s="22" t="s">
        <v>220</v>
      </c>
      <c r="B34" s="134" cm="1">
        <f t="array" aca="1" ref="B34" ca="1">INDIRECT("R"&amp;ROW()&amp;"C"&amp;MATCH($A$3,$AM$8:$AM$12,0)*4+14,0)</f>
        <v>1622</v>
      </c>
      <c r="C34" s="24" cm="1">
        <f t="array" aca="1" ref="C34" ca="1">INDIRECT("R"&amp;ROW()&amp;"C"&amp;MATCH($A$3,$AM$8:$AM$12,0)*4+15,0)</f>
        <v>1044</v>
      </c>
      <c r="D34" s="24" cm="1">
        <f t="array" aca="1" ref="D34" ca="1">INDIRECT("R"&amp;ROW()&amp;"C"&amp;MATCH($A$3,$AM$8:$AM$12,0)*4+16,0)</f>
        <v>178</v>
      </c>
      <c r="E34" s="25" cm="1">
        <f t="array" aca="1" ref="E34" ca="1">INDIRECT("R"&amp;ROW()&amp;"C"&amp;MATCH($A$3,$AM$8:$AM$12,0)*4+17,0)</f>
        <v>33</v>
      </c>
      <c r="F34" s="26">
        <f t="shared" ca="1" si="9"/>
        <v>0.64364981504315655</v>
      </c>
      <c r="G34" s="27">
        <f t="shared" ca="1" si="9"/>
        <v>0.10974106041923551</v>
      </c>
      <c r="H34" s="28">
        <f t="shared" ca="1" si="9"/>
        <v>2.0345252774352653E-2</v>
      </c>
      <c r="I34" s="26">
        <f t="shared" ca="1" si="2"/>
        <v>0.17049808429118773</v>
      </c>
      <c r="J34" s="28">
        <f t="shared" ca="1" si="2"/>
        <v>3.1609195402298854E-2</v>
      </c>
      <c r="K34" s="29">
        <f t="shared" ca="1" si="3"/>
        <v>0.1853932584269663</v>
      </c>
      <c r="L34" s="67"/>
      <c r="M34" s="26" cm="1">
        <f t="array" aca="1" ref="M34" ca="1">IFERROR(INDIRECT("R"&amp;ROW()&amp;$AN$21,0)/INDIRECT("R"&amp;ROW()&amp;$AO$21,0),"")</f>
        <v>0.57834757834757833</v>
      </c>
      <c r="N34" s="27" cm="1">
        <f t="array" aca="1" ref="N34" ca="1">IFERROR(INDIRECT("R"&amp;ROW()&amp;$AN$22,0)/INDIRECT("R"&amp;ROW()&amp;$AO$22,0),"")</f>
        <v>0.71808510638297873</v>
      </c>
      <c r="O34" s="27" cm="1">
        <f t="array" aca="1" ref="O34" ca="1">IFERROR(INDIRECT("R"&amp;ROW()&amp;$AN$23,0)/INDIRECT("R"&amp;ROW()&amp;$AO$23,0),"")</f>
        <v>0.62823529411764711</v>
      </c>
      <c r="P34" s="72" cm="1">
        <f t="array" aca="1" ref="P34" ca="1">IFERROR(INDIRECT("R"&amp;ROW()&amp;$AN$24,0)/INDIRECT("R"&amp;ROW()&amp;$AO$24,0),"")</f>
        <v>0.64680851063829792</v>
      </c>
      <c r="Q34"/>
      <c r="R34" s="30">
        <v>351</v>
      </c>
      <c r="S34" s="31">
        <v>203</v>
      </c>
      <c r="T34" s="31">
        <v>26</v>
      </c>
      <c r="U34" s="32">
        <v>7</v>
      </c>
      <c r="V34" s="30">
        <v>376</v>
      </c>
      <c r="W34" s="31">
        <v>270</v>
      </c>
      <c r="X34" s="31">
        <v>37</v>
      </c>
      <c r="Y34" s="32">
        <v>5</v>
      </c>
      <c r="Z34" s="30">
        <v>425</v>
      </c>
      <c r="AA34" s="31">
        <v>267</v>
      </c>
      <c r="AB34" s="31">
        <v>44</v>
      </c>
      <c r="AC34" s="32">
        <v>10</v>
      </c>
      <c r="AD34" s="30">
        <v>470</v>
      </c>
      <c r="AE34" s="31">
        <v>304</v>
      </c>
      <c r="AF34" s="31">
        <v>71</v>
      </c>
      <c r="AG34" s="32">
        <v>11</v>
      </c>
      <c r="AH34" s="30">
        <v>1622</v>
      </c>
      <c r="AI34" s="31">
        <v>1044</v>
      </c>
      <c r="AJ34" s="31">
        <v>178</v>
      </c>
      <c r="AK34" s="32">
        <v>33</v>
      </c>
    </row>
    <row r="35" spans="1:37">
      <c r="A35" s="22" t="s">
        <v>221</v>
      </c>
      <c r="B35" s="134" cm="1">
        <f t="array" aca="1" ref="B35" ca="1">INDIRECT("R"&amp;ROW()&amp;"C"&amp;MATCH($A$3,$AM$8:$AM$12,0)*4+14,0)</f>
        <v>1795</v>
      </c>
      <c r="C35" s="24" cm="1">
        <f t="array" aca="1" ref="C35" ca="1">INDIRECT("R"&amp;ROW()&amp;"C"&amp;MATCH($A$3,$AM$8:$AM$12,0)*4+15,0)</f>
        <v>1108</v>
      </c>
      <c r="D35" s="24" cm="1">
        <f t="array" aca="1" ref="D35" ca="1">INDIRECT("R"&amp;ROW()&amp;"C"&amp;MATCH($A$3,$AM$8:$AM$12,0)*4+16,0)</f>
        <v>199</v>
      </c>
      <c r="E35" s="25" cm="1">
        <f t="array" aca="1" ref="E35" ca="1">INDIRECT("R"&amp;ROW()&amp;"C"&amp;MATCH($A$3,$AM$8:$AM$12,0)*4+17,0)</f>
        <v>25</v>
      </c>
      <c r="F35" s="26">
        <f t="shared" ref="F35" ca="1" si="13">IFERROR(C35/$B35,"")</f>
        <v>0.61727019498607238</v>
      </c>
      <c r="G35" s="27">
        <f t="shared" ca="1" si="9"/>
        <v>0.11086350974930362</v>
      </c>
      <c r="H35" s="28">
        <f t="shared" ca="1" si="9"/>
        <v>1.3927576601671309E-2</v>
      </c>
      <c r="I35" s="26">
        <f t="shared" ref="I35" ca="1" si="14">IFERROR(D35/$C35,"")</f>
        <v>0.1796028880866426</v>
      </c>
      <c r="J35" s="28">
        <f t="shared" ca="1" si="2"/>
        <v>2.2563176895306861E-2</v>
      </c>
      <c r="K35" s="29">
        <f t="shared" ref="K35:K43" ca="1" si="15">IFERROR(E35/$D35,"")</f>
        <v>0.12562814070351758</v>
      </c>
      <c r="L35" s="67"/>
      <c r="M35" s="26" cm="1">
        <f t="array" aca="1" ref="M35" ca="1">IFERROR(INDIRECT("R"&amp;ROW()&amp;$AN$21,0)/INDIRECT("R"&amp;ROW()&amp;$AO$21,0),"")</f>
        <v>0.54629629629629628</v>
      </c>
      <c r="N35" s="27" cm="1">
        <f t="array" aca="1" ref="N35" ca="1">IFERROR(INDIRECT("R"&amp;ROW()&amp;$AN$22,0)/INDIRECT("R"&amp;ROW()&amp;$AO$22,0),"")</f>
        <v>0.76430976430976427</v>
      </c>
      <c r="O35" s="27" cm="1">
        <f t="array" aca="1" ref="O35" ca="1">IFERROR(INDIRECT("R"&amp;ROW()&amp;$AN$23,0)/INDIRECT("R"&amp;ROW()&amp;$AO$23,0),"")</f>
        <v>0.65686274509803921</v>
      </c>
      <c r="P35" s="72" cm="1">
        <f t="array" aca="1" ref="P35" ca="1">IFERROR(INDIRECT("R"&amp;ROW()&amp;$AN$24,0)/INDIRECT("R"&amp;ROW()&amp;$AO$24,0),"")</f>
        <v>0.53736654804270467</v>
      </c>
      <c r="Q35"/>
      <c r="R35" s="30">
        <v>324</v>
      </c>
      <c r="S35" s="31">
        <v>177</v>
      </c>
      <c r="T35" s="31">
        <v>38</v>
      </c>
      <c r="U35" s="32">
        <v>4</v>
      </c>
      <c r="V35" s="30">
        <v>297</v>
      </c>
      <c r="W35" s="31">
        <v>227</v>
      </c>
      <c r="X35" s="31">
        <v>33</v>
      </c>
      <c r="Y35" s="32">
        <v>6</v>
      </c>
      <c r="Z35" s="30">
        <v>612</v>
      </c>
      <c r="AA35" s="31">
        <v>402</v>
      </c>
      <c r="AB35" s="31">
        <v>73</v>
      </c>
      <c r="AC35" s="32">
        <v>10</v>
      </c>
      <c r="AD35" s="30">
        <v>562</v>
      </c>
      <c r="AE35" s="31">
        <v>302</v>
      </c>
      <c r="AF35" s="31">
        <v>55</v>
      </c>
      <c r="AG35" s="32">
        <v>5</v>
      </c>
      <c r="AH35" s="30">
        <v>1795</v>
      </c>
      <c r="AI35" s="31">
        <v>1108</v>
      </c>
      <c r="AJ35" s="31">
        <v>199</v>
      </c>
      <c r="AK35" s="32">
        <v>25</v>
      </c>
    </row>
    <row r="36" spans="1:37">
      <c r="A36" s="22" t="s">
        <v>222</v>
      </c>
      <c r="B36" s="134" cm="1">
        <f t="array" aca="1" ref="B36" ca="1">INDIRECT("R"&amp;ROW()&amp;"C"&amp;MATCH($A$3,$AM$8:$AM$12,0)*4+14,0)</f>
        <v>110</v>
      </c>
      <c r="C36" s="24" cm="1">
        <f t="array" aca="1" ref="C36" ca="1">INDIRECT("R"&amp;ROW()&amp;"C"&amp;MATCH($A$3,$AM$8:$AM$12,0)*4+15,0)</f>
        <v>64</v>
      </c>
      <c r="D36" s="24" cm="1">
        <f t="array" aca="1" ref="D36" ca="1">INDIRECT("R"&amp;ROW()&amp;"C"&amp;MATCH($A$3,$AM$8:$AM$12,0)*4+16,0)</f>
        <v>21</v>
      </c>
      <c r="E36" s="25" cm="1">
        <f t="array" aca="1" ref="E36" ca="1">INDIRECT("R"&amp;ROW()&amp;"C"&amp;MATCH($A$3,$AM$8:$AM$12,0)*4+17,0)</f>
        <v>2</v>
      </c>
      <c r="F36" s="26">
        <f t="shared" ca="1" si="9"/>
        <v>0.58181818181818179</v>
      </c>
      <c r="G36" s="27">
        <f t="shared" ca="1" si="9"/>
        <v>0.19090909090909092</v>
      </c>
      <c r="H36" s="28">
        <f t="shared" ca="1" si="9"/>
        <v>1.8181818181818181E-2</v>
      </c>
      <c r="I36" s="26">
        <f t="shared" ca="1" si="2"/>
        <v>0.328125</v>
      </c>
      <c r="J36" s="28">
        <f t="shared" ca="1" si="2"/>
        <v>3.125E-2</v>
      </c>
      <c r="K36" s="29">
        <f t="shared" ca="1" si="15"/>
        <v>9.5238095238095233E-2</v>
      </c>
      <c r="L36" s="67"/>
      <c r="M36" s="26" cm="1">
        <f t="array" aca="1" ref="M36" ca="1">IFERROR(INDIRECT("R"&amp;ROW()&amp;$AN$21,0)/INDIRECT("R"&amp;ROW()&amp;$AO$21,0),"")</f>
        <v>0.66666666666666663</v>
      </c>
      <c r="N36" s="27" cm="1">
        <f t="array" aca="1" ref="N36" ca="1">IFERROR(INDIRECT("R"&amp;ROW()&amp;$AN$22,0)/INDIRECT("R"&amp;ROW()&amp;$AO$22,0),"")</f>
        <v>0.88461538461538458</v>
      </c>
      <c r="O36" s="27" cm="1">
        <f t="array" aca="1" ref="O36" ca="1">IFERROR(INDIRECT("R"&amp;ROW()&amp;$AN$23,0)/INDIRECT("R"&amp;ROW()&amp;$AO$23,0),"")</f>
        <v>0.66666666666666663</v>
      </c>
      <c r="P36" s="72" cm="1">
        <f t="array" aca="1" ref="P36" ca="1">IFERROR(INDIRECT("R"&amp;ROW()&amp;$AN$24,0)/INDIRECT("R"&amp;ROW()&amp;$AO$24,0),"")</f>
        <v>0.35416666666666669</v>
      </c>
      <c r="Q36"/>
      <c r="R36" s="30">
        <v>9</v>
      </c>
      <c r="S36" s="31">
        <v>6</v>
      </c>
      <c r="T36" s="31">
        <v>1</v>
      </c>
      <c r="U36" s="32">
        <v>1</v>
      </c>
      <c r="V36" s="30">
        <v>26</v>
      </c>
      <c r="W36" s="31">
        <v>23</v>
      </c>
      <c r="X36" s="31">
        <v>4</v>
      </c>
      <c r="Y36" s="32">
        <v>0</v>
      </c>
      <c r="Z36" s="30">
        <v>27</v>
      </c>
      <c r="AA36" s="31">
        <v>18</v>
      </c>
      <c r="AB36" s="31">
        <v>4</v>
      </c>
      <c r="AC36" s="32">
        <v>0</v>
      </c>
      <c r="AD36" s="30">
        <v>48</v>
      </c>
      <c r="AE36" s="31">
        <v>17</v>
      </c>
      <c r="AF36" s="31">
        <v>12</v>
      </c>
      <c r="AG36" s="32">
        <v>1</v>
      </c>
      <c r="AH36" s="30">
        <v>110</v>
      </c>
      <c r="AI36" s="31">
        <v>64</v>
      </c>
      <c r="AJ36" s="31">
        <v>21</v>
      </c>
      <c r="AK36" s="32">
        <v>2</v>
      </c>
    </row>
    <row r="37" spans="1:37">
      <c r="A37" s="22" t="s">
        <v>223</v>
      </c>
      <c r="B37" s="134" cm="1">
        <f t="array" aca="1" ref="B37" ca="1">INDIRECT("R"&amp;ROW()&amp;"C"&amp;MATCH($A$3,$AM$8:$AM$12,0)*4+14,0)</f>
        <v>1478</v>
      </c>
      <c r="C37" s="24" cm="1">
        <f t="array" aca="1" ref="C37" ca="1">INDIRECT("R"&amp;ROW()&amp;"C"&amp;MATCH($A$3,$AM$8:$AM$12,0)*4+15,0)</f>
        <v>731</v>
      </c>
      <c r="D37" s="24" cm="1">
        <f t="array" aca="1" ref="D37" ca="1">INDIRECT("R"&amp;ROW()&amp;"C"&amp;MATCH($A$3,$AM$8:$AM$12,0)*4+16,0)</f>
        <v>62</v>
      </c>
      <c r="E37" s="25" cm="1">
        <f t="array" aca="1" ref="E37" ca="1">INDIRECT("R"&amp;ROW()&amp;"C"&amp;MATCH($A$3,$AM$8:$AM$12,0)*4+17,0)</f>
        <v>9</v>
      </c>
      <c r="F37" s="26">
        <f t="shared" ca="1" si="9"/>
        <v>0.49458728010825442</v>
      </c>
      <c r="G37" s="27">
        <f t="shared" ca="1" si="9"/>
        <v>4.1948579161028419E-2</v>
      </c>
      <c r="H37" s="28">
        <f t="shared" ca="1" si="9"/>
        <v>6.0893098782138022E-3</v>
      </c>
      <c r="I37" s="26">
        <f t="shared" ca="1" si="2"/>
        <v>8.4815321477428179E-2</v>
      </c>
      <c r="J37" s="28">
        <f t="shared" ca="1" si="2"/>
        <v>1.2311901504787962E-2</v>
      </c>
      <c r="K37" s="29">
        <f t="shared" ca="1" si="15"/>
        <v>0.14516129032258066</v>
      </c>
      <c r="L37" s="67"/>
      <c r="M37" s="26" cm="1">
        <f t="array" aca="1" ref="M37" ca="1">IFERROR(INDIRECT("R"&amp;ROW()&amp;$AN$21,0)/INDIRECT("R"&amp;ROW()&amp;$AO$21,0),"")</f>
        <v>0.13480885311871227</v>
      </c>
      <c r="N37" s="27" cm="1">
        <f t="array" aca="1" ref="N37" ca="1">IFERROR(INDIRECT("R"&amp;ROW()&amp;$AN$22,0)/INDIRECT("R"&amp;ROW()&amp;$AO$22,0),"")</f>
        <v>0.84328358208955223</v>
      </c>
      <c r="O37" s="27" cm="1">
        <f t="array" aca="1" ref="O37" ca="1">IFERROR(INDIRECT("R"&amp;ROW()&amp;$AN$23,0)/INDIRECT("R"&amp;ROW()&amp;$AO$23,0),"")</f>
        <v>0.49074074074074076</v>
      </c>
      <c r="P37" s="72" cm="1">
        <f t="array" aca="1" ref="P37" ca="1">IFERROR(INDIRECT("R"&amp;ROW()&amp;$AN$24,0)/INDIRECT("R"&amp;ROW()&amp;$AO$24,0),"")</f>
        <v>0.46288209606986902</v>
      </c>
      <c r="Q37"/>
      <c r="R37" s="30">
        <v>497</v>
      </c>
      <c r="S37" s="31">
        <v>67</v>
      </c>
      <c r="T37" s="31">
        <v>15</v>
      </c>
      <c r="U37" s="32">
        <v>3</v>
      </c>
      <c r="V37" s="30">
        <v>536</v>
      </c>
      <c r="W37" s="31">
        <v>452</v>
      </c>
      <c r="X37" s="31">
        <v>21</v>
      </c>
      <c r="Y37" s="32">
        <v>3</v>
      </c>
      <c r="Z37" s="30">
        <v>216</v>
      </c>
      <c r="AA37" s="31">
        <v>106</v>
      </c>
      <c r="AB37" s="31">
        <v>11</v>
      </c>
      <c r="AC37" s="32">
        <v>1</v>
      </c>
      <c r="AD37" s="30">
        <v>229</v>
      </c>
      <c r="AE37" s="31">
        <v>106</v>
      </c>
      <c r="AF37" s="31">
        <v>15</v>
      </c>
      <c r="AG37" s="32">
        <v>2</v>
      </c>
      <c r="AH37" s="30">
        <v>1478</v>
      </c>
      <c r="AI37" s="31">
        <v>731</v>
      </c>
      <c r="AJ37" s="31">
        <v>62</v>
      </c>
      <c r="AK37" s="32">
        <v>9</v>
      </c>
    </row>
    <row r="38" spans="1:37">
      <c r="A38" s="22" t="s">
        <v>224</v>
      </c>
      <c r="B38" s="134" cm="1">
        <f t="array" aca="1" ref="B38" ca="1">INDIRECT("R"&amp;ROW()&amp;"C"&amp;MATCH($A$3,$AM$8:$AM$12,0)*4+14,0)</f>
        <v>934</v>
      </c>
      <c r="C38" s="24" cm="1">
        <f t="array" aca="1" ref="C38" ca="1">INDIRECT("R"&amp;ROW()&amp;"C"&amp;MATCH($A$3,$AM$8:$AM$12,0)*4+15,0)</f>
        <v>599</v>
      </c>
      <c r="D38" s="24" cm="1">
        <f t="array" aca="1" ref="D38" ca="1">INDIRECT("R"&amp;ROW()&amp;"C"&amp;MATCH($A$3,$AM$8:$AM$12,0)*4+16,0)</f>
        <v>115</v>
      </c>
      <c r="E38" s="25" cm="1">
        <f t="array" aca="1" ref="E38" ca="1">INDIRECT("R"&amp;ROW()&amp;"C"&amp;MATCH($A$3,$AM$8:$AM$12,0)*4+17,0)</f>
        <v>31</v>
      </c>
      <c r="F38" s="26">
        <f t="shared" ca="1" si="9"/>
        <v>0.64132762312633829</v>
      </c>
      <c r="G38" s="27">
        <f t="shared" ca="1" si="9"/>
        <v>0.12312633832976445</v>
      </c>
      <c r="H38" s="28">
        <f t="shared" ca="1" si="9"/>
        <v>3.3190578158458245E-2</v>
      </c>
      <c r="I38" s="26">
        <f t="shared" ca="1" si="2"/>
        <v>0.19198664440734559</v>
      </c>
      <c r="J38" s="28">
        <f t="shared" ca="1" si="2"/>
        <v>5.1752921535893157E-2</v>
      </c>
      <c r="K38" s="29">
        <f t="shared" ca="1" si="15"/>
        <v>0.26956521739130435</v>
      </c>
      <c r="L38" s="67"/>
      <c r="M38" s="26" cm="1">
        <f t="array" aca="1" ref="M38" ca="1">IFERROR(INDIRECT("R"&amp;ROW()&amp;$AN$21,0)/INDIRECT("R"&amp;ROW()&amp;$AO$21,0),"")</f>
        <v>0.70652173913043481</v>
      </c>
      <c r="N38" s="27" cm="1">
        <f t="array" aca="1" ref="N38" ca="1">IFERROR(INDIRECT("R"&amp;ROW()&amp;$AN$22,0)/INDIRECT("R"&amp;ROW()&amp;$AO$22,0),"")</f>
        <v>0.72777777777777775</v>
      </c>
      <c r="O38" s="27" cm="1">
        <f t="array" aca="1" ref="O38" ca="1">IFERROR(INDIRECT("R"&amp;ROW()&amp;$AN$23,0)/INDIRECT("R"&amp;ROW()&amp;$AO$23,0),"")</f>
        <v>0.65140845070422537</v>
      </c>
      <c r="P38" s="72" cm="1">
        <f t="array" aca="1" ref="P38" ca="1">IFERROR(INDIRECT("R"&amp;ROW()&amp;$AN$24,0)/INDIRECT("R"&amp;ROW()&amp;$AO$24,0),"")</f>
        <v>0.534965034965035</v>
      </c>
      <c r="Q38"/>
      <c r="R38" s="30">
        <v>184</v>
      </c>
      <c r="S38" s="31">
        <v>130</v>
      </c>
      <c r="T38" s="31">
        <v>25</v>
      </c>
      <c r="U38" s="32">
        <v>10</v>
      </c>
      <c r="V38" s="30">
        <v>180</v>
      </c>
      <c r="W38" s="31">
        <v>131</v>
      </c>
      <c r="X38" s="31">
        <v>26</v>
      </c>
      <c r="Y38" s="32">
        <v>6</v>
      </c>
      <c r="Z38" s="30">
        <v>284</v>
      </c>
      <c r="AA38" s="31">
        <v>185</v>
      </c>
      <c r="AB38" s="31">
        <v>40</v>
      </c>
      <c r="AC38" s="32">
        <v>6</v>
      </c>
      <c r="AD38" s="30">
        <v>286</v>
      </c>
      <c r="AE38" s="31">
        <v>153</v>
      </c>
      <c r="AF38" s="31">
        <v>24</v>
      </c>
      <c r="AG38" s="32">
        <v>9</v>
      </c>
      <c r="AH38" s="30">
        <v>934</v>
      </c>
      <c r="AI38" s="31">
        <v>599</v>
      </c>
      <c r="AJ38" s="31">
        <v>115</v>
      </c>
      <c r="AK38" s="32">
        <v>31</v>
      </c>
    </row>
    <row r="39" spans="1:37">
      <c r="A39" s="22" t="s">
        <v>225</v>
      </c>
      <c r="B39" s="134" cm="1">
        <f t="array" aca="1" ref="B39" ca="1">INDIRECT("R"&amp;ROW()&amp;"C"&amp;MATCH($A$3,$AM$8:$AM$12,0)*4+14,0)</f>
        <v>846</v>
      </c>
      <c r="C39" s="24" cm="1">
        <f t="array" aca="1" ref="C39" ca="1">INDIRECT("R"&amp;ROW()&amp;"C"&amp;MATCH($A$3,$AM$8:$AM$12,0)*4+15,0)</f>
        <v>554</v>
      </c>
      <c r="D39" s="24" cm="1">
        <f t="array" aca="1" ref="D39" ca="1">INDIRECT("R"&amp;ROW()&amp;"C"&amp;MATCH($A$3,$AM$8:$AM$12,0)*4+16,0)</f>
        <v>157</v>
      </c>
      <c r="E39" s="25" cm="1">
        <f t="array" aca="1" ref="E39" ca="1">INDIRECT("R"&amp;ROW()&amp;"C"&amp;MATCH($A$3,$AM$8:$AM$12,0)*4+17,0)</f>
        <v>23</v>
      </c>
      <c r="F39" s="26">
        <f t="shared" ca="1" si="9"/>
        <v>0.65484633569739947</v>
      </c>
      <c r="G39" s="27">
        <f t="shared" ca="1" si="9"/>
        <v>0.18557919621749408</v>
      </c>
      <c r="H39" s="28">
        <f t="shared" ca="1" si="9"/>
        <v>2.7186761229314422E-2</v>
      </c>
      <c r="I39" s="26">
        <f t="shared" ca="1" si="2"/>
        <v>0.28339350180505413</v>
      </c>
      <c r="J39" s="28">
        <f t="shared" ca="1" si="2"/>
        <v>4.1516245487364621E-2</v>
      </c>
      <c r="K39" s="29">
        <f t="shared" ca="1" si="15"/>
        <v>0.1464968152866242</v>
      </c>
      <c r="L39" s="67"/>
      <c r="M39" s="26" cm="1">
        <f t="array" aca="1" ref="M39" ca="1">IFERROR(INDIRECT("R"&amp;ROW()&amp;$AN$21,0)/INDIRECT("R"&amp;ROW()&amp;$AO$21,0),"")</f>
        <v>0.60227272727272729</v>
      </c>
      <c r="N39" s="27" cm="1">
        <f t="array" aca="1" ref="N39" ca="1">IFERROR(INDIRECT("R"&amp;ROW()&amp;$AN$22,0)/INDIRECT("R"&amp;ROW()&amp;$AO$22,0),"")</f>
        <v>0.74175824175824179</v>
      </c>
      <c r="O39" s="27" cm="1">
        <f t="array" aca="1" ref="O39" ca="1">IFERROR(INDIRECT("R"&amp;ROW()&amp;$AN$23,0)/INDIRECT("R"&amp;ROW()&amp;$AO$23,0),"")</f>
        <v>0.65948275862068961</v>
      </c>
      <c r="P39" s="72" cm="1">
        <f t="array" aca="1" ref="P39" ca="1">IFERROR(INDIRECT("R"&amp;ROW()&amp;$AN$24,0)/INDIRECT("R"&amp;ROW()&amp;$AO$24,0),"")</f>
        <v>0.625</v>
      </c>
      <c r="Q39"/>
      <c r="R39" s="30">
        <v>176</v>
      </c>
      <c r="S39" s="31">
        <v>106</v>
      </c>
      <c r="T39" s="31">
        <v>31</v>
      </c>
      <c r="U39" s="32">
        <v>7</v>
      </c>
      <c r="V39" s="30">
        <v>182</v>
      </c>
      <c r="W39" s="31">
        <v>135</v>
      </c>
      <c r="X39" s="31">
        <v>32</v>
      </c>
      <c r="Y39" s="32">
        <v>5</v>
      </c>
      <c r="Z39" s="30">
        <v>232</v>
      </c>
      <c r="AA39" s="31">
        <v>153</v>
      </c>
      <c r="AB39" s="31">
        <v>35</v>
      </c>
      <c r="AC39" s="32">
        <v>8</v>
      </c>
      <c r="AD39" s="30">
        <v>256</v>
      </c>
      <c r="AE39" s="31">
        <v>160</v>
      </c>
      <c r="AF39" s="31">
        <v>59</v>
      </c>
      <c r="AG39" s="32">
        <v>3</v>
      </c>
      <c r="AH39" s="30">
        <v>846</v>
      </c>
      <c r="AI39" s="31">
        <v>554</v>
      </c>
      <c r="AJ39" s="31">
        <v>157</v>
      </c>
      <c r="AK39" s="32">
        <v>23</v>
      </c>
    </row>
    <row r="40" spans="1:37">
      <c r="A40" s="22" t="s">
        <v>226</v>
      </c>
      <c r="B40" s="134" cm="1">
        <f t="array" aca="1" ref="B40" ca="1">INDIRECT("R"&amp;ROW()&amp;"C"&amp;MATCH($A$3,$AM$8:$AM$12,0)*4+14,0)</f>
        <v>2210</v>
      </c>
      <c r="C40" s="24" cm="1">
        <f t="array" aca="1" ref="C40" ca="1">INDIRECT("R"&amp;ROW()&amp;"C"&amp;MATCH($A$3,$AM$8:$AM$12,0)*4+15,0)</f>
        <v>1274</v>
      </c>
      <c r="D40" s="24" cm="1">
        <f t="array" aca="1" ref="D40" ca="1">INDIRECT("R"&amp;ROW()&amp;"C"&amp;MATCH($A$3,$AM$8:$AM$12,0)*4+16,0)</f>
        <v>289</v>
      </c>
      <c r="E40" s="25" cm="1">
        <f t="array" aca="1" ref="E40" ca="1">INDIRECT("R"&amp;ROW()&amp;"C"&amp;MATCH($A$3,$AM$8:$AM$12,0)*4+17,0)</f>
        <v>39</v>
      </c>
      <c r="F40" s="26">
        <f t="shared" ca="1" si="9"/>
        <v>0.57647058823529407</v>
      </c>
      <c r="G40" s="27">
        <f t="shared" ca="1" si="9"/>
        <v>0.13076923076923078</v>
      </c>
      <c r="H40" s="28">
        <f t="shared" ca="1" si="9"/>
        <v>1.7647058823529412E-2</v>
      </c>
      <c r="I40" s="26">
        <f t="shared" ca="1" si="2"/>
        <v>0.22684458398744112</v>
      </c>
      <c r="J40" s="28">
        <f t="shared" ca="1" si="2"/>
        <v>3.0612244897959183E-2</v>
      </c>
      <c r="K40" s="29">
        <f t="shared" ca="1" si="15"/>
        <v>0.13494809688581316</v>
      </c>
      <c r="L40" s="67"/>
      <c r="M40" s="26" cm="1">
        <f t="array" aca="1" ref="M40" ca="1">IFERROR(INDIRECT("R"&amp;ROW()&amp;$AN$21,0)/INDIRECT("R"&amp;ROW()&amp;$AO$21,0),"")</f>
        <v>0.54022988505747127</v>
      </c>
      <c r="N40" s="27" cm="1">
        <f t="array" aca="1" ref="N40" ca="1">IFERROR(INDIRECT("R"&amp;ROW()&amp;$AN$22,0)/INDIRECT("R"&amp;ROW()&amp;$AO$22,0),"")</f>
        <v>0.67836257309941517</v>
      </c>
      <c r="O40" s="27" cm="1">
        <f t="array" aca="1" ref="O40" ca="1">IFERROR(INDIRECT("R"&amp;ROW()&amp;$AN$23,0)/INDIRECT("R"&amp;ROW()&amp;$AO$23,0),"")</f>
        <v>0.63049095607235139</v>
      </c>
      <c r="P40" s="72" cm="1">
        <f t="array" aca="1" ref="P40" ca="1">IFERROR(INDIRECT("R"&amp;ROW()&amp;$AN$24,0)/INDIRECT("R"&amp;ROW()&amp;$AO$24,0),"")</f>
        <v>0.4906166219839142</v>
      </c>
      <c r="Q40"/>
      <c r="R40" s="30">
        <v>348</v>
      </c>
      <c r="S40" s="31">
        <v>188</v>
      </c>
      <c r="T40" s="31">
        <v>52</v>
      </c>
      <c r="U40" s="32">
        <v>9</v>
      </c>
      <c r="V40" s="30">
        <v>342</v>
      </c>
      <c r="W40" s="31">
        <v>232</v>
      </c>
      <c r="X40" s="31">
        <v>40</v>
      </c>
      <c r="Y40" s="32">
        <v>2</v>
      </c>
      <c r="Z40" s="30">
        <v>774</v>
      </c>
      <c r="AA40" s="31">
        <v>488</v>
      </c>
      <c r="AB40" s="31">
        <v>103</v>
      </c>
      <c r="AC40" s="32">
        <v>17</v>
      </c>
      <c r="AD40" s="30">
        <v>746</v>
      </c>
      <c r="AE40" s="31">
        <v>366</v>
      </c>
      <c r="AF40" s="31">
        <v>94</v>
      </c>
      <c r="AG40" s="32">
        <v>11</v>
      </c>
      <c r="AH40" s="30">
        <v>2210</v>
      </c>
      <c r="AI40" s="31">
        <v>1274</v>
      </c>
      <c r="AJ40" s="31">
        <v>289</v>
      </c>
      <c r="AK40" s="32">
        <v>39</v>
      </c>
    </row>
    <row r="41" spans="1:37">
      <c r="A41" s="22" t="s">
        <v>227</v>
      </c>
      <c r="B41" s="134" cm="1">
        <f t="array" aca="1" ref="B41" ca="1">INDIRECT("R"&amp;ROW()&amp;"C"&amp;MATCH($A$3,$AM$8:$AM$12,0)*4+14,0)</f>
        <v>350</v>
      </c>
      <c r="C41" s="24" cm="1">
        <f t="array" aca="1" ref="C41" ca="1">INDIRECT("R"&amp;ROW()&amp;"C"&amp;MATCH($A$3,$AM$8:$AM$12,0)*4+15,0)</f>
        <v>182</v>
      </c>
      <c r="D41" s="24" cm="1">
        <f t="array" aca="1" ref="D41" ca="1">INDIRECT("R"&amp;ROW()&amp;"C"&amp;MATCH($A$3,$AM$8:$AM$12,0)*4+16,0)</f>
        <v>67</v>
      </c>
      <c r="E41" s="25" cm="1">
        <f t="array" aca="1" ref="E41" ca="1">INDIRECT("R"&amp;ROW()&amp;"C"&amp;MATCH($A$3,$AM$8:$AM$12,0)*4+17,0)</f>
        <v>16</v>
      </c>
      <c r="F41" s="26">
        <f t="shared" ca="1" si="9"/>
        <v>0.52</v>
      </c>
      <c r="G41" s="27">
        <f t="shared" ca="1" si="9"/>
        <v>0.19142857142857142</v>
      </c>
      <c r="H41" s="28">
        <f t="shared" ca="1" si="9"/>
        <v>4.5714285714285714E-2</v>
      </c>
      <c r="I41" s="26">
        <f t="shared" ca="1" si="2"/>
        <v>0.36813186813186816</v>
      </c>
      <c r="J41" s="28">
        <f t="shared" ca="1" si="2"/>
        <v>8.7912087912087919E-2</v>
      </c>
      <c r="K41" s="29">
        <f t="shared" ca="1" si="15"/>
        <v>0.23880597014925373</v>
      </c>
      <c r="L41" s="67"/>
      <c r="M41" s="26" cm="1">
        <f t="array" aca="1" ref="M41" ca="1">IFERROR(INDIRECT("R"&amp;ROW()&amp;$AN$21,0)/INDIRECT("R"&amp;ROW()&amp;$AO$21,0),"")</f>
        <v>0.65217391304347827</v>
      </c>
      <c r="N41" s="27" cm="1">
        <f t="array" aca="1" ref="N41" ca="1">IFERROR(INDIRECT("R"&amp;ROW()&amp;$AN$22,0)/INDIRECT("R"&amp;ROW()&amp;$AO$22,0),"")</f>
        <v>0.80597014925373134</v>
      </c>
      <c r="O41" s="27" cm="1">
        <f t="array" aca="1" ref="O41" ca="1">IFERROR(INDIRECT("R"&amp;ROW()&amp;$AN$23,0)/INDIRECT("R"&amp;ROW()&amp;$AO$23,0),"")</f>
        <v>0.56140350877192979</v>
      </c>
      <c r="P41" s="72" cm="1">
        <f t="array" aca="1" ref="P41" ca="1">IFERROR(INDIRECT("R"&amp;ROW()&amp;$AN$24,0)/INDIRECT("R"&amp;ROW()&amp;$AO$24,0),"")</f>
        <v>0.27642276422764228</v>
      </c>
      <c r="Q41"/>
      <c r="R41" s="30">
        <v>46</v>
      </c>
      <c r="S41" s="31">
        <v>30</v>
      </c>
      <c r="T41" s="31">
        <v>12</v>
      </c>
      <c r="U41" s="32">
        <v>4</v>
      </c>
      <c r="V41" s="30">
        <v>67</v>
      </c>
      <c r="W41" s="31">
        <v>54</v>
      </c>
      <c r="X41" s="31">
        <v>12</v>
      </c>
      <c r="Y41" s="32">
        <v>3</v>
      </c>
      <c r="Z41" s="30">
        <v>114</v>
      </c>
      <c r="AA41" s="31">
        <v>64</v>
      </c>
      <c r="AB41" s="31">
        <v>30</v>
      </c>
      <c r="AC41" s="32">
        <v>7</v>
      </c>
      <c r="AD41" s="30">
        <v>123</v>
      </c>
      <c r="AE41" s="31">
        <v>34</v>
      </c>
      <c r="AF41" s="31">
        <v>13</v>
      </c>
      <c r="AG41" s="32">
        <v>2</v>
      </c>
      <c r="AH41" s="30">
        <v>350</v>
      </c>
      <c r="AI41" s="31">
        <v>182</v>
      </c>
      <c r="AJ41" s="31">
        <v>67</v>
      </c>
      <c r="AK41" s="32">
        <v>16</v>
      </c>
    </row>
    <row r="42" spans="1:37">
      <c r="A42" s="22" t="s">
        <v>228</v>
      </c>
      <c r="B42" s="134" cm="1">
        <f t="array" aca="1" ref="B42" ca="1">INDIRECT("R"&amp;ROW()&amp;"C"&amp;MATCH($A$3,$AM$8:$AM$12,0)*4+14,0)</f>
        <v>1369</v>
      </c>
      <c r="C42" s="24" cm="1">
        <f t="array" aca="1" ref="C42" ca="1">INDIRECT("R"&amp;ROW()&amp;"C"&amp;MATCH($A$3,$AM$8:$AM$12,0)*4+15,0)</f>
        <v>513</v>
      </c>
      <c r="D42" s="24" cm="1">
        <f t="array" aca="1" ref="D42" ca="1">INDIRECT("R"&amp;ROW()&amp;"C"&amp;MATCH($A$3,$AM$8:$AM$12,0)*4+16,0)</f>
        <v>45</v>
      </c>
      <c r="E42" s="25" cm="1">
        <f t="array" aca="1" ref="E42" ca="1">INDIRECT("R"&amp;ROW()&amp;"C"&amp;MATCH($A$3,$AM$8:$AM$12,0)*4+17,0)</f>
        <v>10</v>
      </c>
      <c r="F42" s="26">
        <f t="shared" ca="1" si="9"/>
        <v>0.37472607742878011</v>
      </c>
      <c r="G42" s="27">
        <f t="shared" ca="1" si="9"/>
        <v>3.2870708546384221E-2</v>
      </c>
      <c r="H42" s="28">
        <f t="shared" ca="1" si="9"/>
        <v>7.3046018991964941E-3</v>
      </c>
      <c r="I42" s="26">
        <f t="shared" ca="1" si="2"/>
        <v>8.771929824561403E-2</v>
      </c>
      <c r="J42" s="28">
        <f t="shared" ca="1" si="2"/>
        <v>1.9493177387914229E-2</v>
      </c>
      <c r="K42" s="29">
        <f t="shared" ca="1" si="15"/>
        <v>0.22222222222222221</v>
      </c>
      <c r="L42" s="67"/>
      <c r="M42" s="26" cm="1">
        <f t="array" aca="1" ref="M42" ca="1">IFERROR(INDIRECT("R"&amp;ROW()&amp;$AN$21,0)/INDIRECT("R"&amp;ROW()&amp;$AO$21,0),"")</f>
        <v>0.17125382262996941</v>
      </c>
      <c r="N42" s="27" cm="1">
        <f t="array" aca="1" ref="N42" ca="1">IFERROR(INDIRECT("R"&amp;ROW()&amp;$AN$22,0)/INDIRECT("R"&amp;ROW()&amp;$AO$22,0),"")</f>
        <v>0.45574387947269301</v>
      </c>
      <c r="O42" s="27" cm="1">
        <f t="array" aca="1" ref="O42" ca="1">IFERROR(INDIRECT("R"&amp;ROW()&amp;$AN$23,0)/INDIRECT("R"&amp;ROW()&amp;$AO$23,0),"")</f>
        <v>0.2967479674796748</v>
      </c>
      <c r="P42" s="72" cm="1">
        <f t="array" aca="1" ref="P42" ca="1">IFERROR(INDIRECT("R"&amp;ROW()&amp;$AN$24,0)/INDIRECT("R"&amp;ROW()&amp;$AO$24,0),"")</f>
        <v>0.53584905660377358</v>
      </c>
      <c r="Q42"/>
      <c r="R42" s="30">
        <v>327</v>
      </c>
      <c r="S42" s="31">
        <v>56</v>
      </c>
      <c r="T42" s="31">
        <v>7</v>
      </c>
      <c r="U42" s="32">
        <v>1</v>
      </c>
      <c r="V42" s="30">
        <v>531</v>
      </c>
      <c r="W42" s="31">
        <v>242</v>
      </c>
      <c r="X42" s="31">
        <v>8</v>
      </c>
      <c r="Y42" s="32">
        <v>2</v>
      </c>
      <c r="Z42" s="30">
        <v>246</v>
      </c>
      <c r="AA42" s="31">
        <v>73</v>
      </c>
      <c r="AB42" s="31">
        <v>10</v>
      </c>
      <c r="AC42" s="32">
        <v>3</v>
      </c>
      <c r="AD42" s="30">
        <v>265</v>
      </c>
      <c r="AE42" s="31">
        <v>142</v>
      </c>
      <c r="AF42" s="31">
        <v>20</v>
      </c>
      <c r="AG42" s="32">
        <v>4</v>
      </c>
      <c r="AH42" s="30">
        <v>1369</v>
      </c>
      <c r="AI42" s="31">
        <v>513</v>
      </c>
      <c r="AJ42" s="31">
        <v>45</v>
      </c>
      <c r="AK42" s="32">
        <v>10</v>
      </c>
    </row>
    <row r="43" spans="1:37">
      <c r="A43" s="22" t="s">
        <v>229</v>
      </c>
      <c r="B43" s="134" cm="1">
        <f t="array" aca="1" ref="B43" ca="1">INDIRECT("R"&amp;ROW()&amp;"C"&amp;MATCH($A$3,$AM$8:$AM$12,0)*4+14,0)</f>
        <v>1894</v>
      </c>
      <c r="C43" s="24" cm="1">
        <f t="array" aca="1" ref="C43" ca="1">INDIRECT("R"&amp;ROW()&amp;"C"&amp;MATCH($A$3,$AM$8:$AM$12,0)*4+15,0)</f>
        <v>1134</v>
      </c>
      <c r="D43" s="24" cm="1">
        <f t="array" aca="1" ref="D43" ca="1">INDIRECT("R"&amp;ROW()&amp;"C"&amp;MATCH($A$3,$AM$8:$AM$12,0)*4+16,0)</f>
        <v>171</v>
      </c>
      <c r="E43" s="25" cm="1">
        <f t="array" aca="1" ref="E43" ca="1">INDIRECT("R"&amp;ROW()&amp;"C"&amp;MATCH($A$3,$AM$8:$AM$12,0)*4+17,0)</f>
        <v>25</v>
      </c>
      <c r="F43" s="26">
        <f t="shared" ca="1" si="9"/>
        <v>0.59873284054910247</v>
      </c>
      <c r="G43" s="27">
        <f t="shared" ca="1" si="9"/>
        <v>9.0285110876451954E-2</v>
      </c>
      <c r="H43" s="28">
        <f t="shared" ca="1" si="9"/>
        <v>1.3199577613516367E-2</v>
      </c>
      <c r="I43" s="26">
        <f t="shared" ca="1" si="2"/>
        <v>0.15079365079365079</v>
      </c>
      <c r="J43" s="28">
        <f t="shared" ca="1" si="2"/>
        <v>2.2045855379188711E-2</v>
      </c>
      <c r="K43" s="29">
        <f t="shared" ca="1" si="15"/>
        <v>0.14619883040935672</v>
      </c>
      <c r="L43" s="67"/>
      <c r="M43" s="26" cm="1">
        <f t="array" aca="1" ref="M43" ca="1">IFERROR(INDIRECT("R"&amp;ROW()&amp;$AN$21,0)/INDIRECT("R"&amp;ROW()&amp;$AO$21,0),"")</f>
        <v>0.69480519480519476</v>
      </c>
      <c r="N43" s="27" cm="1">
        <f t="array" aca="1" ref="N43" ca="1">IFERROR(INDIRECT("R"&amp;ROW()&amp;$AN$22,0)/INDIRECT("R"&amp;ROW()&amp;$AO$22,0),"")</f>
        <v>0.7165178571428571</v>
      </c>
      <c r="O43" s="27" cm="1">
        <f t="array" aca="1" ref="O43" ca="1">IFERROR(INDIRECT("R"&amp;ROW()&amp;$AN$23,0)/INDIRECT("R"&amp;ROW()&amp;$AO$23,0),"")</f>
        <v>0.38461538461538464</v>
      </c>
      <c r="P43" s="72" cm="1">
        <f t="array" aca="1" ref="P43" ca="1">IFERROR(INDIRECT("R"&amp;ROW()&amp;$AN$24,0)/INDIRECT("R"&amp;ROW()&amp;$AO$24,0),"")</f>
        <v>0.66961130742049468</v>
      </c>
      <c r="Q43"/>
      <c r="R43" s="30">
        <v>308</v>
      </c>
      <c r="S43" s="31">
        <v>214</v>
      </c>
      <c r="T43" s="31">
        <v>26</v>
      </c>
      <c r="U43" s="32">
        <v>3</v>
      </c>
      <c r="V43" s="30">
        <v>448</v>
      </c>
      <c r="W43" s="31">
        <v>321</v>
      </c>
      <c r="X43" s="31">
        <v>40</v>
      </c>
      <c r="Y43" s="32">
        <v>8</v>
      </c>
      <c r="Z43" s="30">
        <v>572</v>
      </c>
      <c r="AA43" s="31">
        <v>220</v>
      </c>
      <c r="AB43" s="31">
        <v>44</v>
      </c>
      <c r="AC43" s="32">
        <v>5</v>
      </c>
      <c r="AD43" s="30">
        <v>566</v>
      </c>
      <c r="AE43" s="31">
        <v>379</v>
      </c>
      <c r="AF43" s="31">
        <v>61</v>
      </c>
      <c r="AG43" s="32">
        <v>9</v>
      </c>
      <c r="AH43" s="30">
        <v>1894</v>
      </c>
      <c r="AI43" s="31">
        <v>1134</v>
      </c>
      <c r="AJ43" s="31">
        <v>171</v>
      </c>
      <c r="AK43" s="32">
        <v>25</v>
      </c>
    </row>
    <row r="44" spans="1:37">
      <c r="A44" s="22" t="s">
        <v>230</v>
      </c>
      <c r="B44" s="134" cm="1">
        <f t="array" aca="1" ref="B44" ca="1">INDIRECT("R"&amp;ROW()&amp;"C"&amp;MATCH($A$3,$AM$8:$AM$12,0)*4+14,0)</f>
        <v>1887</v>
      </c>
      <c r="C44" s="24" cm="1">
        <f t="array" aca="1" ref="C44" ca="1">INDIRECT("R"&amp;ROW()&amp;"C"&amp;MATCH($A$3,$AM$8:$AM$12,0)*4+15,0)</f>
        <v>1089</v>
      </c>
      <c r="D44" s="24" cm="1">
        <f t="array" aca="1" ref="D44" ca="1">INDIRECT("R"&amp;ROW()&amp;"C"&amp;MATCH($A$3,$AM$8:$AM$12,0)*4+16,0)</f>
        <v>176</v>
      </c>
      <c r="E44" s="25" cm="1">
        <f t="array" aca="1" ref="E44" ca="1">INDIRECT("R"&amp;ROW()&amp;"C"&amp;MATCH($A$3,$AM$8:$AM$12,0)*4+17,0)</f>
        <v>28</v>
      </c>
      <c r="F44" s="26">
        <f t="shared" ca="1" si="9"/>
        <v>0.57710651828298887</v>
      </c>
      <c r="G44" s="27">
        <f t="shared" ca="1" si="9"/>
        <v>9.326974032856386E-2</v>
      </c>
      <c r="H44" s="28">
        <f t="shared" ca="1" si="9"/>
        <v>1.483836777954425E-2</v>
      </c>
      <c r="I44" s="26">
        <f t="shared" ca="1" si="2"/>
        <v>0.16161616161616163</v>
      </c>
      <c r="J44" s="28">
        <f t="shared" ca="1" si="2"/>
        <v>2.5711662075298437E-2</v>
      </c>
      <c r="K44" s="29">
        <f t="shared" ca="1" si="3"/>
        <v>0.15909090909090909</v>
      </c>
      <c r="L44" s="67"/>
      <c r="M44" s="26" cm="1">
        <f t="array" aca="1" ref="M44" ca="1">IFERROR(INDIRECT("R"&amp;ROW()&amp;$AN$21,0)/INDIRECT("R"&amp;ROW()&amp;$AO$21,0),"")</f>
        <v>0.59581881533101044</v>
      </c>
      <c r="N44" s="27" cm="1">
        <f t="array" aca="1" ref="N44" ca="1">IFERROR(INDIRECT("R"&amp;ROW()&amp;$AN$22,0)/INDIRECT("R"&amp;ROW()&amp;$AO$22,0),"")</f>
        <v>0.61822125813449025</v>
      </c>
      <c r="O44" s="27" cm="1">
        <f t="array" aca="1" ref="O44" ca="1">IFERROR(INDIRECT("R"&amp;ROW()&amp;$AN$23,0)/INDIRECT("R"&amp;ROW()&amp;$AO$23,0),"")</f>
        <v>0.41681260945709281</v>
      </c>
      <c r="P44" s="72" cm="1">
        <f t="array" aca="1" ref="P44" ca="1">IFERROR(INDIRECT("R"&amp;ROW()&amp;$AN$24,0)/INDIRECT("R"&amp;ROW()&amp;$AO$24,0),"")</f>
        <v>0.69542253521126762</v>
      </c>
      <c r="Q44"/>
      <c r="R44" s="30">
        <v>287</v>
      </c>
      <c r="S44" s="31">
        <v>171</v>
      </c>
      <c r="T44" s="31">
        <v>22</v>
      </c>
      <c r="U44" s="32">
        <v>4</v>
      </c>
      <c r="V44" s="30">
        <v>461</v>
      </c>
      <c r="W44" s="31">
        <v>285</v>
      </c>
      <c r="X44" s="31">
        <v>30</v>
      </c>
      <c r="Y44" s="32">
        <v>7</v>
      </c>
      <c r="Z44" s="30">
        <v>571</v>
      </c>
      <c r="AA44" s="31">
        <v>238</v>
      </c>
      <c r="AB44" s="31">
        <v>58</v>
      </c>
      <c r="AC44" s="32">
        <v>7</v>
      </c>
      <c r="AD44" s="30">
        <v>568</v>
      </c>
      <c r="AE44" s="31">
        <v>395</v>
      </c>
      <c r="AF44" s="31">
        <v>66</v>
      </c>
      <c r="AG44" s="32">
        <v>10</v>
      </c>
      <c r="AH44" s="30">
        <v>1887</v>
      </c>
      <c r="AI44" s="31">
        <v>1089</v>
      </c>
      <c r="AJ44" s="31">
        <v>176</v>
      </c>
      <c r="AK44" s="32">
        <v>28</v>
      </c>
    </row>
    <row r="45" spans="1:37">
      <c r="A45" s="22" t="s">
        <v>231</v>
      </c>
      <c r="B45" s="134" cm="1">
        <f t="array" aca="1" ref="B45" ca="1">INDIRECT("R"&amp;ROW()&amp;"C"&amp;MATCH($A$3,$AM$8:$AM$12,0)*4+14,0)</f>
        <v>1640</v>
      </c>
      <c r="C45" s="24" cm="1">
        <f t="array" aca="1" ref="C45" ca="1">INDIRECT("R"&amp;ROW()&amp;"C"&amp;MATCH($A$3,$AM$8:$AM$12,0)*4+15,0)</f>
        <v>820</v>
      </c>
      <c r="D45" s="24" cm="1">
        <f t="array" aca="1" ref="D45" ca="1">INDIRECT("R"&amp;ROW()&amp;"C"&amp;MATCH($A$3,$AM$8:$AM$12,0)*4+16,0)</f>
        <v>156</v>
      </c>
      <c r="E45" s="25" cm="1">
        <f t="array" aca="1" ref="E45" ca="1">INDIRECT("R"&amp;ROW()&amp;"C"&amp;MATCH($A$3,$AM$8:$AM$12,0)*4+17,0)</f>
        <v>24</v>
      </c>
      <c r="F45" s="26">
        <f t="shared" ref="F45:H48" ca="1" si="16">IFERROR(C45/$B45,"")</f>
        <v>0.5</v>
      </c>
      <c r="G45" s="27">
        <f t="shared" ca="1" si="16"/>
        <v>9.5121951219512196E-2</v>
      </c>
      <c r="H45" s="28">
        <f t="shared" ca="1" si="16"/>
        <v>1.4634146341463415E-2</v>
      </c>
      <c r="I45" s="26">
        <f t="shared" ref="I45:J48" ca="1" si="17">IFERROR(D45/$C45,"")</f>
        <v>0.19024390243902439</v>
      </c>
      <c r="J45" s="28">
        <f t="shared" ca="1" si="17"/>
        <v>2.9268292682926831E-2</v>
      </c>
      <c r="K45" s="29">
        <f ca="1">IFERROR(E45/$D45,"")</f>
        <v>0.15384615384615385</v>
      </c>
      <c r="L45" s="67"/>
      <c r="M45" s="26" cm="1">
        <f t="array" aca="1" ref="M45" ca="1">IFERROR(INDIRECT("R"&amp;ROW()&amp;$AN$21,0)/INDIRECT("R"&amp;ROW()&amp;$AO$21,0),"")</f>
        <v>0.5173913043478261</v>
      </c>
      <c r="N45" s="27" cm="1">
        <f t="array" aca="1" ref="N45" ca="1">IFERROR(INDIRECT("R"&amp;ROW()&amp;$AN$22,0)/INDIRECT("R"&amp;ROW()&amp;$AO$22,0),"")</f>
        <v>0.63265306122448983</v>
      </c>
      <c r="O45" s="27" cm="1">
        <f t="array" aca="1" ref="O45" ca="1">IFERROR(INDIRECT("R"&amp;ROW()&amp;$AN$23,0)/INDIRECT("R"&amp;ROW()&amp;$AO$23,0),"")</f>
        <v>0.28900709219858156</v>
      </c>
      <c r="P45" s="72" cm="1">
        <f t="array" aca="1" ref="P45" ca="1">IFERROR(INDIRECT("R"&amp;ROW()&amp;$AN$24,0)/INDIRECT("R"&amp;ROW()&amp;$AO$24,0),"")</f>
        <v>0.6376811594202898</v>
      </c>
      <c r="Q45"/>
      <c r="R45" s="30">
        <v>230</v>
      </c>
      <c r="S45" s="31">
        <v>119</v>
      </c>
      <c r="T45" s="31">
        <v>26</v>
      </c>
      <c r="U45" s="32">
        <v>1</v>
      </c>
      <c r="V45" s="30">
        <v>294</v>
      </c>
      <c r="W45" s="31">
        <v>186</v>
      </c>
      <c r="X45" s="31">
        <v>31</v>
      </c>
      <c r="Y45" s="32">
        <v>9</v>
      </c>
      <c r="Z45" s="30">
        <v>564</v>
      </c>
      <c r="AA45" s="31">
        <v>163</v>
      </c>
      <c r="AB45" s="31">
        <v>38</v>
      </c>
      <c r="AC45" s="32">
        <v>4</v>
      </c>
      <c r="AD45" s="30">
        <v>552</v>
      </c>
      <c r="AE45" s="31">
        <v>352</v>
      </c>
      <c r="AF45" s="31">
        <v>61</v>
      </c>
      <c r="AG45" s="32">
        <v>10</v>
      </c>
      <c r="AH45" s="30">
        <v>1640</v>
      </c>
      <c r="AI45" s="31">
        <v>820</v>
      </c>
      <c r="AJ45" s="31">
        <v>156</v>
      </c>
      <c r="AK45" s="32">
        <v>24</v>
      </c>
    </row>
    <row r="46" spans="1:37">
      <c r="A46" s="22" t="s">
        <v>232</v>
      </c>
      <c r="B46" s="134" cm="1">
        <f t="array" aca="1" ref="B46" ca="1">INDIRECT("R"&amp;ROW()&amp;"C"&amp;MATCH($A$3,$AM$8:$AM$12,0)*4+14,0)</f>
        <v>485</v>
      </c>
      <c r="C46" s="24" cm="1">
        <f t="array" aca="1" ref="C46" ca="1">INDIRECT("R"&amp;ROW()&amp;"C"&amp;MATCH($A$3,$AM$8:$AM$12,0)*4+15,0)</f>
        <v>233</v>
      </c>
      <c r="D46" s="24" cm="1">
        <f t="array" aca="1" ref="D46" ca="1">INDIRECT("R"&amp;ROW()&amp;"C"&amp;MATCH($A$3,$AM$8:$AM$12,0)*4+16,0)</f>
        <v>54</v>
      </c>
      <c r="E46" s="25" cm="1">
        <f t="array" aca="1" ref="E46" ca="1">INDIRECT("R"&amp;ROW()&amp;"C"&amp;MATCH($A$3,$AM$8:$AM$12,0)*4+17,0)</f>
        <v>9</v>
      </c>
      <c r="F46" s="26">
        <f t="shared" ca="1" si="16"/>
        <v>0.48041237113402063</v>
      </c>
      <c r="G46" s="27">
        <f t="shared" ca="1" si="16"/>
        <v>0.11134020618556702</v>
      </c>
      <c r="H46" s="28">
        <f t="shared" ca="1" si="16"/>
        <v>1.8556701030927835E-2</v>
      </c>
      <c r="I46" s="26">
        <f t="shared" ca="1" si="17"/>
        <v>0.23175965665236051</v>
      </c>
      <c r="J46" s="28">
        <f t="shared" ca="1" si="17"/>
        <v>3.8626609442060089E-2</v>
      </c>
      <c r="K46" s="29">
        <f ca="1">IFERROR(E46/$D46,"")</f>
        <v>0.16666666666666666</v>
      </c>
      <c r="L46" s="67"/>
      <c r="M46" s="26" cm="1">
        <f t="array" aca="1" ref="M46" ca="1">IFERROR(INDIRECT("R"&amp;ROW()&amp;$AN$21,0)/INDIRECT("R"&amp;ROW()&amp;$AO$21,0),"")</f>
        <v>0.5357142857142857</v>
      </c>
      <c r="N46" s="27" cm="1">
        <f t="array" aca="1" ref="N46" ca="1">IFERROR(INDIRECT("R"&amp;ROW()&amp;$AN$22,0)/INDIRECT("R"&amp;ROW()&amp;$AO$22,0),"")</f>
        <v>0.55932203389830504</v>
      </c>
      <c r="O46" s="27" cm="1">
        <f t="array" aca="1" ref="O46" ca="1">IFERROR(INDIRECT("R"&amp;ROW()&amp;$AN$23,0)/INDIRECT("R"&amp;ROW()&amp;$AO$23,0),"")</f>
        <v>0.24848484848484848</v>
      </c>
      <c r="P46" s="72" cm="1">
        <f t="array" aca="1" ref="P46" ca="1">IFERROR(INDIRECT("R"&amp;ROW()&amp;$AN$24,0)/INDIRECT("R"&amp;ROW()&amp;$AO$24,0),"")</f>
        <v>0.65753424657534243</v>
      </c>
      <c r="Q46"/>
      <c r="R46" s="30">
        <v>56</v>
      </c>
      <c r="S46" s="31">
        <v>30</v>
      </c>
      <c r="T46" s="31">
        <v>10</v>
      </c>
      <c r="U46" s="32">
        <v>2</v>
      </c>
      <c r="V46" s="30">
        <v>118</v>
      </c>
      <c r="W46" s="31">
        <v>66</v>
      </c>
      <c r="X46" s="31">
        <v>16</v>
      </c>
      <c r="Y46" s="32">
        <v>5</v>
      </c>
      <c r="Z46" s="30">
        <v>165</v>
      </c>
      <c r="AA46" s="31">
        <v>41</v>
      </c>
      <c r="AB46" s="31">
        <v>10</v>
      </c>
      <c r="AC46" s="32">
        <v>2</v>
      </c>
      <c r="AD46" s="30">
        <v>146</v>
      </c>
      <c r="AE46" s="31">
        <v>96</v>
      </c>
      <c r="AF46" s="31">
        <v>18</v>
      </c>
      <c r="AG46" s="32">
        <v>0</v>
      </c>
      <c r="AH46" s="30">
        <v>485</v>
      </c>
      <c r="AI46" s="31">
        <v>233</v>
      </c>
      <c r="AJ46" s="31">
        <v>54</v>
      </c>
      <c r="AK46" s="32">
        <v>9</v>
      </c>
    </row>
    <row r="47" spans="1:37">
      <c r="A47" s="22" t="s">
        <v>233</v>
      </c>
      <c r="B47" s="134" cm="1">
        <f t="array" aca="1" ref="B47" ca="1">INDIRECT("R"&amp;ROW()&amp;"C"&amp;MATCH($A$3,$AM$8:$AM$12,0)*4+14,0)</f>
        <v>1509</v>
      </c>
      <c r="C47" s="24" cm="1">
        <f t="array" aca="1" ref="C47" ca="1">INDIRECT("R"&amp;ROW()&amp;"C"&amp;MATCH($A$3,$AM$8:$AM$12,0)*4+15,0)</f>
        <v>373</v>
      </c>
      <c r="D47" s="24" cm="1">
        <f t="array" aca="1" ref="D47" ca="1">INDIRECT("R"&amp;ROW()&amp;"C"&amp;MATCH($A$3,$AM$8:$AM$12,0)*4+16,0)</f>
        <v>39</v>
      </c>
      <c r="E47" s="25" cm="1">
        <f t="array" aca="1" ref="E47" ca="1">INDIRECT("R"&amp;ROW()&amp;"C"&amp;MATCH($A$3,$AM$8:$AM$12,0)*4+17,0)</f>
        <v>8</v>
      </c>
      <c r="F47" s="26">
        <f t="shared" ca="1" si="16"/>
        <v>0.24718356527501656</v>
      </c>
      <c r="G47" s="27">
        <f t="shared" ca="1" si="16"/>
        <v>2.584493041749503E-2</v>
      </c>
      <c r="H47" s="28">
        <f t="shared" ca="1" si="16"/>
        <v>5.3015241882041087E-3</v>
      </c>
      <c r="I47" s="26">
        <f t="shared" ca="1" si="17"/>
        <v>0.10455764075067024</v>
      </c>
      <c r="J47" s="28">
        <f t="shared" ca="1" si="17"/>
        <v>2.1447721179624665E-2</v>
      </c>
      <c r="K47" s="29">
        <f ca="1">IFERROR(E47/$D47,"")</f>
        <v>0.20512820512820512</v>
      </c>
      <c r="L47" s="173"/>
      <c r="M47" s="26" cm="1">
        <f t="array" aca="1" ref="M47" ca="1">IFERROR(INDIRECT("R"&amp;ROW()&amp;$AN$21,0)/INDIRECT("R"&amp;ROW()&amp;$AO$21,0),"")</f>
        <v>0.1011764705882353</v>
      </c>
      <c r="N47" s="27" cm="1">
        <f t="array" aca="1" ref="N47" ca="1">IFERROR(INDIRECT("R"&amp;ROW()&amp;$AN$22,0)/INDIRECT("R"&amp;ROW()&amp;$AO$22,0),"")</f>
        <v>0.26551226551226553</v>
      </c>
      <c r="O47" s="27" cm="1">
        <f t="array" aca="1" ref="O47" ca="1">IFERROR(INDIRECT("R"&amp;ROW()&amp;$AN$23,0)/INDIRECT("R"&amp;ROW()&amp;$AO$23,0),"")</f>
        <v>0.23626373626373626</v>
      </c>
      <c r="P47" s="72" cm="1">
        <f t="array" aca="1" ref="P47" ca="1">IFERROR(INDIRECT("R"&amp;ROW()&amp;$AN$24,0)/INDIRECT("R"&amp;ROW()&amp;$AO$24,0),"")</f>
        <v>0.49282296650717705</v>
      </c>
      <c r="Q47" s="176"/>
      <c r="R47" s="30">
        <v>425</v>
      </c>
      <c r="S47" s="31">
        <v>43</v>
      </c>
      <c r="T47" s="31">
        <v>7</v>
      </c>
      <c r="U47" s="32">
        <v>1</v>
      </c>
      <c r="V47" s="30">
        <v>693</v>
      </c>
      <c r="W47" s="31">
        <v>184</v>
      </c>
      <c r="X47" s="31">
        <v>8</v>
      </c>
      <c r="Y47" s="32">
        <v>1</v>
      </c>
      <c r="Z47" s="30">
        <v>182</v>
      </c>
      <c r="AA47" s="31">
        <v>43</v>
      </c>
      <c r="AB47" s="31">
        <v>7</v>
      </c>
      <c r="AC47" s="32">
        <v>2</v>
      </c>
      <c r="AD47" s="30">
        <v>209</v>
      </c>
      <c r="AE47" s="31">
        <v>103</v>
      </c>
      <c r="AF47" s="31">
        <v>17</v>
      </c>
      <c r="AG47" s="32">
        <v>4</v>
      </c>
      <c r="AH47" s="30">
        <v>1509</v>
      </c>
      <c r="AI47" s="31">
        <v>373</v>
      </c>
      <c r="AJ47" s="31">
        <v>39</v>
      </c>
      <c r="AK47" s="32">
        <v>8</v>
      </c>
    </row>
    <row r="48" spans="1:37">
      <c r="A48" s="22" t="s">
        <v>234</v>
      </c>
      <c r="B48" s="134" cm="1">
        <f t="array" aca="1" ref="B48" ca="1">INDIRECT("R"&amp;ROW()&amp;"C"&amp;MATCH($A$3,$AM$8:$AM$12,0)*4+14,0)</f>
        <v>857</v>
      </c>
      <c r="C48" s="24" cm="1">
        <f t="array" aca="1" ref="C48" ca="1">INDIRECT("R"&amp;ROW()&amp;"C"&amp;MATCH($A$3,$AM$8:$AM$12,0)*4+15,0)</f>
        <v>466</v>
      </c>
      <c r="D48" s="24" cm="1">
        <f t="array" aca="1" ref="D48" ca="1">INDIRECT("R"&amp;ROW()&amp;"C"&amp;MATCH($A$3,$AM$8:$AM$12,0)*4+16,0)</f>
        <v>76</v>
      </c>
      <c r="E48" s="25" cm="1">
        <f t="array" aca="1" ref="E48" ca="1">INDIRECT("R"&amp;ROW()&amp;"C"&amp;MATCH($A$3,$AM$8:$AM$12,0)*4+17,0)</f>
        <v>13</v>
      </c>
      <c r="F48" s="26">
        <f t="shared" ca="1" si="16"/>
        <v>0.54375729288214703</v>
      </c>
      <c r="G48" s="27">
        <f t="shared" ca="1" si="16"/>
        <v>8.8681446907817971E-2</v>
      </c>
      <c r="H48" s="28">
        <f t="shared" ca="1" si="16"/>
        <v>1.5169194865810968E-2</v>
      </c>
      <c r="I48" s="26">
        <f t="shared" ca="1" si="17"/>
        <v>0.1630901287553648</v>
      </c>
      <c r="J48" s="28">
        <f t="shared" ca="1" si="17"/>
        <v>2.7896995708154508E-2</v>
      </c>
      <c r="K48" s="29">
        <f ca="1">IFERROR(E48/$D48,"")</f>
        <v>0.17105263157894737</v>
      </c>
      <c r="L48" s="67"/>
      <c r="M48" s="26" cm="1">
        <f t="array" aca="1" ref="M48" ca="1">IFERROR(INDIRECT("R"&amp;ROW()&amp;$AN$21,0)/INDIRECT("R"&amp;ROW()&amp;$AO$21,0),"")</f>
        <v>0.67200000000000004</v>
      </c>
      <c r="N48" s="27" cm="1">
        <f t="array" aca="1" ref="N48" ca="1">IFERROR(INDIRECT("R"&amp;ROW()&amp;$AN$22,0)/INDIRECT("R"&amp;ROW()&amp;$AO$22,0),"")</f>
        <v>0.7133757961783439</v>
      </c>
      <c r="O48" s="27" cm="1">
        <f t="array" aca="1" ref="O48" ca="1">IFERROR(INDIRECT("R"&amp;ROW()&amp;$AN$23,0)/INDIRECT("R"&amp;ROW()&amp;$AO$23,0),"")</f>
        <v>0.29896907216494845</v>
      </c>
      <c r="P48" s="72" cm="1">
        <f t="array" aca="1" ref="P48" ca="1">IFERROR(INDIRECT("R"&amp;ROW()&amp;$AN$24,0)/INDIRECT("R"&amp;ROW()&amp;$AO$24,0),"")</f>
        <v>0.64436619718309862</v>
      </c>
      <c r="Q48"/>
      <c r="R48" s="30">
        <v>125</v>
      </c>
      <c r="S48" s="31">
        <v>84</v>
      </c>
      <c r="T48" s="31">
        <v>14</v>
      </c>
      <c r="U48" s="32">
        <v>2</v>
      </c>
      <c r="V48" s="30">
        <v>157</v>
      </c>
      <c r="W48" s="31">
        <v>112</v>
      </c>
      <c r="X48" s="31">
        <v>8</v>
      </c>
      <c r="Y48" s="32">
        <v>1</v>
      </c>
      <c r="Z48" s="30">
        <v>291</v>
      </c>
      <c r="AA48" s="31">
        <v>87</v>
      </c>
      <c r="AB48" s="31">
        <v>19</v>
      </c>
      <c r="AC48" s="32">
        <v>4</v>
      </c>
      <c r="AD48" s="30">
        <v>284</v>
      </c>
      <c r="AE48" s="31">
        <v>183</v>
      </c>
      <c r="AF48" s="31">
        <v>35</v>
      </c>
      <c r="AG48" s="32">
        <v>6</v>
      </c>
      <c r="AH48" s="30">
        <v>857</v>
      </c>
      <c r="AI48" s="31">
        <v>466</v>
      </c>
      <c r="AJ48" s="31">
        <v>76</v>
      </c>
      <c r="AK48" s="32">
        <v>13</v>
      </c>
    </row>
    <row r="49" spans="1:37">
      <c r="A49" s="22" t="s">
        <v>235</v>
      </c>
      <c r="B49" s="134" cm="1">
        <f t="array" aca="1" ref="B49" ca="1">INDIRECT("R"&amp;ROW()&amp;"C"&amp;MATCH($A$3,$AM$8:$AM$12,0)*4+14,0)</f>
        <v>1041</v>
      </c>
      <c r="C49" s="24" cm="1">
        <f t="array" aca="1" ref="C49" ca="1">INDIRECT("R"&amp;ROW()&amp;"C"&amp;MATCH($A$3,$AM$8:$AM$12,0)*4+15,0)</f>
        <v>589</v>
      </c>
      <c r="D49" s="24" cm="1">
        <f t="array" aca="1" ref="D49" ca="1">INDIRECT("R"&amp;ROW()&amp;"C"&amp;MATCH($A$3,$AM$8:$AM$12,0)*4+16,0)</f>
        <v>120</v>
      </c>
      <c r="E49" s="25" cm="1">
        <f t="array" aca="1" ref="E49" ca="1">INDIRECT("R"&amp;ROW()&amp;"C"&amp;MATCH($A$3,$AM$8:$AM$12,0)*4+17,0)</f>
        <v>25</v>
      </c>
      <c r="F49" s="26">
        <f t="shared" ca="1" si="9"/>
        <v>0.5658021133525456</v>
      </c>
      <c r="G49" s="27">
        <f t="shared" ca="1" si="9"/>
        <v>0.11527377521613832</v>
      </c>
      <c r="H49" s="28">
        <f t="shared" ca="1" si="9"/>
        <v>2.4015369836695485E-2</v>
      </c>
      <c r="I49" s="26">
        <f t="shared" ca="1" si="2"/>
        <v>0.2037351443123939</v>
      </c>
      <c r="J49" s="28">
        <f t="shared" ca="1" si="2"/>
        <v>4.2444821731748725E-2</v>
      </c>
      <c r="K49" s="29">
        <f t="shared" ca="1" si="3"/>
        <v>0.20833333333333334</v>
      </c>
      <c r="L49" s="67"/>
      <c r="M49" s="26" cm="1">
        <f t="array" aca="1" ref="M49" ca="1">IFERROR(INDIRECT("R"&amp;ROW()&amp;$AN$21,0)/INDIRECT("R"&amp;ROW()&amp;$AO$21,0),"")</f>
        <v>0.59876543209876543</v>
      </c>
      <c r="N49" s="27" cm="1">
        <f t="array" aca="1" ref="N49" ca="1">IFERROR(INDIRECT("R"&amp;ROW()&amp;$AN$22,0)/INDIRECT("R"&amp;ROW()&amp;$AO$22,0),"")</f>
        <v>0.57959183673469383</v>
      </c>
      <c r="O49" s="27" cm="1">
        <f t="array" aca="1" ref="O49" ca="1">IFERROR(INDIRECT("R"&amp;ROW()&amp;$AN$23,0)/INDIRECT("R"&amp;ROW()&amp;$AO$23,0),"")</f>
        <v>0.44477611940298506</v>
      </c>
      <c r="P49" s="72" cm="1">
        <f t="array" aca="1" ref="P49" ca="1">IFERROR(INDIRECT("R"&amp;ROW()&amp;$AN$24,0)/INDIRECT("R"&amp;ROW()&amp;$AO$24,0),"")</f>
        <v>0.67224080267558528</v>
      </c>
      <c r="Q49"/>
      <c r="R49" s="30">
        <v>162</v>
      </c>
      <c r="S49" s="31">
        <v>97</v>
      </c>
      <c r="T49" s="31">
        <v>24</v>
      </c>
      <c r="U49" s="32">
        <v>5</v>
      </c>
      <c r="V49" s="30">
        <v>245</v>
      </c>
      <c r="W49" s="31">
        <v>142</v>
      </c>
      <c r="X49" s="31">
        <v>14</v>
      </c>
      <c r="Y49" s="32">
        <v>2</v>
      </c>
      <c r="Z49" s="30">
        <v>335</v>
      </c>
      <c r="AA49" s="31">
        <v>149</v>
      </c>
      <c r="AB49" s="31">
        <v>33</v>
      </c>
      <c r="AC49" s="32">
        <v>5</v>
      </c>
      <c r="AD49" s="30">
        <v>299</v>
      </c>
      <c r="AE49" s="31">
        <v>201</v>
      </c>
      <c r="AF49" s="31">
        <v>49</v>
      </c>
      <c r="AG49" s="32">
        <v>13</v>
      </c>
      <c r="AH49" s="30">
        <v>1041</v>
      </c>
      <c r="AI49" s="31">
        <v>589</v>
      </c>
      <c r="AJ49" s="31">
        <v>120</v>
      </c>
      <c r="AK49" s="32">
        <v>25</v>
      </c>
    </row>
    <row r="50" spans="1:37">
      <c r="A50" s="11" t="s">
        <v>236</v>
      </c>
      <c r="B50" s="175" cm="1">
        <f t="array" aca="1" ref="B50" ca="1">INDIRECT("R"&amp;ROW()&amp;"C"&amp;MATCH($A$3,$AM$8:$AM$12,0)*4+14,0)</f>
        <v>1887</v>
      </c>
      <c r="C50" s="13" cm="1">
        <f t="array" aca="1" ref="C50" ca="1">INDIRECT("R"&amp;ROW()&amp;"C"&amp;MATCH($A$3,$AM$8:$AM$12,0)*4+15,0)</f>
        <v>828</v>
      </c>
      <c r="D50" s="13" cm="1">
        <f t="array" aca="1" ref="D50" ca="1">INDIRECT("R"&amp;ROW()&amp;"C"&amp;MATCH($A$3,$AM$8:$AM$12,0)*4+16,0)</f>
        <v>158</v>
      </c>
      <c r="E50" s="14" cm="1">
        <f t="array" aca="1" ref="E50" ca="1">INDIRECT("R"&amp;ROW()&amp;"C"&amp;MATCH($A$3,$AM$8:$AM$12,0)*4+17,0)</f>
        <v>18</v>
      </c>
      <c r="F50" s="15">
        <f t="shared" ref="F50:H51" ca="1" si="18">IFERROR(C50/$B50,"")</f>
        <v>0.43879173290937995</v>
      </c>
      <c r="G50" s="16">
        <f t="shared" ca="1" si="18"/>
        <v>8.3730789613142551E-2</v>
      </c>
      <c r="H50" s="17">
        <f t="shared" ca="1" si="18"/>
        <v>9.538950715421303E-3</v>
      </c>
      <c r="I50" s="15">
        <f ca="1">IFERROR(D50/$C50,"")</f>
        <v>0.19082125603864733</v>
      </c>
      <c r="J50" s="17">
        <f ca="1">IFERROR(E50/$C50,"")</f>
        <v>2.1739130434782608E-2</v>
      </c>
      <c r="K50" s="18">
        <f ca="1">IFERROR(E50/$D50,"")</f>
        <v>0.11392405063291139</v>
      </c>
      <c r="L50" s="67"/>
      <c r="M50" s="26" cm="1">
        <f t="array" aca="1" ref="M50" ca="1">IFERROR(INDIRECT("R"&amp;ROW()&amp;$AN$21,0)/INDIRECT("R"&amp;ROW()&amp;$AO$21,0),"")</f>
        <v>0.5848214285714286</v>
      </c>
      <c r="N50" s="27" cm="1">
        <f t="array" aca="1" ref="N50" ca="1">IFERROR(INDIRECT("R"&amp;ROW()&amp;$AN$22,0)/INDIRECT("R"&amp;ROW()&amp;$AO$22,0),"")</f>
        <v>0.56307692307692303</v>
      </c>
      <c r="O50" s="27" cm="1">
        <f t="array" aca="1" ref="O50" ca="1">IFERROR(INDIRECT("R"&amp;ROW()&amp;$AN$23,0)/INDIRECT("R"&amp;ROW()&amp;$AO$23,0),"")</f>
        <v>0.21207658321060383</v>
      </c>
      <c r="P50" s="72" cm="1">
        <f t="array" aca="1" ref="P50" ca="1">IFERROR(INDIRECT("R"&amp;ROW()&amp;$AN$24,0)/INDIRECT("R"&amp;ROW()&amp;$AO$24,0),"")</f>
        <v>0.56145675265553874</v>
      </c>
      <c r="Q50"/>
      <c r="R50" s="19">
        <v>224</v>
      </c>
      <c r="S50" s="20">
        <v>131</v>
      </c>
      <c r="T50" s="20">
        <v>29</v>
      </c>
      <c r="U50" s="21">
        <v>6</v>
      </c>
      <c r="V50" s="19">
        <v>325</v>
      </c>
      <c r="W50" s="20">
        <v>183</v>
      </c>
      <c r="X50" s="20">
        <v>33</v>
      </c>
      <c r="Y50" s="21">
        <v>5</v>
      </c>
      <c r="Z50" s="19">
        <v>679</v>
      </c>
      <c r="AA50" s="20">
        <v>144</v>
      </c>
      <c r="AB50" s="20">
        <v>34</v>
      </c>
      <c r="AC50" s="21">
        <v>2</v>
      </c>
      <c r="AD50" s="19">
        <v>659</v>
      </c>
      <c r="AE50" s="20">
        <v>370</v>
      </c>
      <c r="AF50" s="20">
        <v>62</v>
      </c>
      <c r="AG50" s="21">
        <v>5</v>
      </c>
      <c r="AH50" s="19">
        <v>1887</v>
      </c>
      <c r="AI50" s="20">
        <v>828</v>
      </c>
      <c r="AJ50" s="20">
        <v>158</v>
      </c>
      <c r="AK50" s="21">
        <v>18</v>
      </c>
    </row>
    <row r="51" spans="1:37" ht="15.75" thickBot="1">
      <c r="A51" s="171" t="s">
        <v>237</v>
      </c>
      <c r="B51" s="177" cm="1">
        <f t="array" aca="1" ref="B51" ca="1">INDIRECT("R"&amp;ROW()&amp;"C"&amp;MATCH($A$3,$AM$8:$AM$12,0)*4+14,0)</f>
        <v>937</v>
      </c>
      <c r="C51" s="35" cm="1">
        <f t="array" aca="1" ref="C51" ca="1">INDIRECT("R"&amp;ROW()&amp;"C"&amp;MATCH($A$3,$AM$8:$AM$12,0)*4+15,0)</f>
        <v>414</v>
      </c>
      <c r="D51" s="35" cm="1">
        <f t="array" aca="1" ref="D51" ca="1">INDIRECT("R"&amp;ROW()&amp;"C"&amp;MATCH($A$3,$AM$8:$AM$12,0)*4+16,0)</f>
        <v>148</v>
      </c>
      <c r="E51" s="36" cm="1">
        <f t="array" aca="1" ref="E51" ca="1">INDIRECT("R"&amp;ROW()&amp;"C"&amp;MATCH($A$3,$AM$8:$AM$12,0)*4+17,0)</f>
        <v>22</v>
      </c>
      <c r="F51" s="37">
        <f t="shared" ca="1" si="18"/>
        <v>0.44183564567769479</v>
      </c>
      <c r="G51" s="38">
        <f t="shared" ca="1" si="18"/>
        <v>0.15795090715048027</v>
      </c>
      <c r="H51" s="39">
        <f t="shared" ca="1" si="18"/>
        <v>2.3479188900747065E-2</v>
      </c>
      <c r="I51" s="37">
        <f ca="1">IFERROR(D51/$C51,"")</f>
        <v>0.35748792270531399</v>
      </c>
      <c r="J51" s="39">
        <f ca="1">IFERROR(E51/$C51,"")</f>
        <v>5.3140096618357488E-2</v>
      </c>
      <c r="K51" s="40">
        <f ca="1">IFERROR(E51/$D51,"")</f>
        <v>0.14864864864864866</v>
      </c>
      <c r="L51" s="67"/>
      <c r="M51" s="37" cm="1">
        <f t="array" aca="1" ref="M51" ca="1">IFERROR(INDIRECT("R"&amp;ROW()&amp;$AN$21,0)/INDIRECT("R"&amp;ROW()&amp;$AO$21,0),"")</f>
        <v>0.43434343434343436</v>
      </c>
      <c r="N51" s="38" cm="1">
        <f t="array" aca="1" ref="N51" ca="1">IFERROR(INDIRECT("R"&amp;ROW()&amp;$AN$22,0)/INDIRECT("R"&amp;ROW()&amp;$AO$22,0),"")</f>
        <v>0.41340782122905029</v>
      </c>
      <c r="O51" s="38" cm="1">
        <f t="array" aca="1" ref="O51" ca="1">IFERROR(INDIRECT("R"&amp;ROW()&amp;$AN$23,0)/INDIRECT("R"&amp;ROW()&amp;$AO$23,0),"")</f>
        <v>0.26586102719033233</v>
      </c>
      <c r="P51" s="73" cm="1">
        <f t="array" aca="1" ref="P51" ca="1">IFERROR(INDIRECT("R"&amp;ROW()&amp;$AN$24,0)/INDIRECT("R"&amp;ROW()&amp;$AO$24,0),"")</f>
        <v>0.63719512195121952</v>
      </c>
      <c r="Q51"/>
      <c r="R51" s="30">
        <v>99</v>
      </c>
      <c r="S51" s="31">
        <v>43</v>
      </c>
      <c r="T51" s="31">
        <v>12</v>
      </c>
      <c r="U51" s="32">
        <v>0</v>
      </c>
      <c r="V51" s="30">
        <v>179</v>
      </c>
      <c r="W51" s="31">
        <v>74</v>
      </c>
      <c r="X51" s="31">
        <v>31</v>
      </c>
      <c r="Y51" s="32">
        <v>5</v>
      </c>
      <c r="Z51" s="30">
        <v>331</v>
      </c>
      <c r="AA51" s="31">
        <v>88</v>
      </c>
      <c r="AB51" s="31">
        <v>35</v>
      </c>
      <c r="AC51" s="32">
        <v>4</v>
      </c>
      <c r="AD51" s="30">
        <v>328</v>
      </c>
      <c r="AE51" s="31">
        <v>209</v>
      </c>
      <c r="AF51" s="31">
        <v>70</v>
      </c>
      <c r="AG51" s="32">
        <v>13</v>
      </c>
      <c r="AH51" s="30">
        <v>937</v>
      </c>
      <c r="AI51" s="31">
        <v>414</v>
      </c>
      <c r="AJ51" s="31">
        <v>148</v>
      </c>
      <c r="AK51" s="32">
        <v>22</v>
      </c>
    </row>
    <row r="52" spans="1:37" ht="15.75" thickBot="1">
      <c r="A52" s="44" t="s">
        <v>132</v>
      </c>
      <c r="B52" s="45" cm="1">
        <f t="array" aca="1" ref="B52" ca="1">INDIRECT("R"&amp;ROW()&amp;"C"&amp;MATCH($A$3,$AM$8:$AM$12,0)*4+14,0)</f>
        <v>37096</v>
      </c>
      <c r="C52" s="46" cm="1">
        <f t="array" aca="1" ref="C52" ca="1">INDIRECT("R"&amp;ROW()&amp;"C"&amp;MATCH($A$3,$AM$8:$AM$12,0)*4+15,0)</f>
        <v>21654</v>
      </c>
      <c r="D52" s="46" cm="1">
        <f t="array" aca="1" ref="D52" ca="1">INDIRECT("R"&amp;ROW()&amp;"C"&amp;MATCH($A$3,$AM$8:$AM$12,0)*4+16,0)</f>
        <v>4272</v>
      </c>
      <c r="E52" s="47" cm="1">
        <f t="array" aca="1" ref="E52" ca="1">INDIRECT("R"&amp;ROW()&amp;"C"&amp;MATCH($A$3,$AM$8:$AM$12,0)*4+17,0)</f>
        <v>757</v>
      </c>
      <c r="F52" s="48">
        <f t="shared" ca="1" si="9"/>
        <v>0.58372870390338583</v>
      </c>
      <c r="G52" s="49">
        <f t="shared" ca="1" si="9"/>
        <v>0.11516066422255769</v>
      </c>
      <c r="H52" s="50">
        <f t="shared" ca="1" si="9"/>
        <v>2.0406512831572136E-2</v>
      </c>
      <c r="I52" s="48">
        <f t="shared" ref="I52:J52" ca="1" si="19">IFERROR(D52/$C52,"")</f>
        <v>0.19728456636187308</v>
      </c>
      <c r="J52" s="50">
        <f t="shared" ca="1" si="19"/>
        <v>3.4958899048674608E-2</v>
      </c>
      <c r="K52" s="51">
        <f t="shared" ref="K52" ca="1" si="20">IFERROR(E52/$D52,"")</f>
        <v>0.17720037453183521</v>
      </c>
      <c r="L52" s="68"/>
      <c r="M52" s="160" cm="1">
        <f t="array" aca="1" ref="M52" ca="1">IFERROR(INDIRECT("R"&amp;ROW()&amp;$AN$21,0)/INDIRECT("R"&amp;ROW()&amp;$AO$21,0),"")</f>
        <v>0.50799883653286793</v>
      </c>
      <c r="N52" s="161" cm="1">
        <f t="array" aca="1" ref="N52" ca="1">IFERROR(INDIRECT("R"&amp;ROW()&amp;$AN$22,0)/INDIRECT("R"&amp;ROW()&amp;$AO$22,0),"")</f>
        <v>0.64010497435285696</v>
      </c>
      <c r="O52" s="161" cm="1">
        <f t="array" aca="1" ref="O52" ca="1">IFERROR(INDIRECT("R"&amp;ROW()&amp;$AN$23,0)/INDIRECT("R"&amp;ROW()&amp;$AO$23,0),"")</f>
        <v>0.53504257509123232</v>
      </c>
      <c r="P52" s="166" cm="1">
        <f t="array" aca="1" ref="P52" ca="1">IFERROR(INDIRECT("R"&amp;ROW()&amp;$AN$24,0)/INDIRECT("R"&amp;ROW()&amp;$AO$24,0),"")</f>
        <v>0.63470852017937218</v>
      </c>
      <c r="Q52"/>
      <c r="R52" s="154">
        <v>6876</v>
      </c>
      <c r="S52" s="155">
        <v>3493</v>
      </c>
      <c r="T52" s="155">
        <v>765</v>
      </c>
      <c r="U52" s="156">
        <v>139</v>
      </c>
      <c r="V52" s="154">
        <v>8383</v>
      </c>
      <c r="W52" s="155">
        <v>5366</v>
      </c>
      <c r="X52" s="155">
        <v>860</v>
      </c>
      <c r="Y52" s="156">
        <v>145</v>
      </c>
      <c r="Z52" s="154">
        <v>10687</v>
      </c>
      <c r="AA52" s="155">
        <v>5718</v>
      </c>
      <c r="AB52" s="155">
        <v>1182</v>
      </c>
      <c r="AC52" s="156">
        <v>235</v>
      </c>
      <c r="AD52" s="154">
        <v>11150</v>
      </c>
      <c r="AE52" s="155">
        <v>7077</v>
      </c>
      <c r="AF52" s="155">
        <v>1465</v>
      </c>
      <c r="AG52" s="156">
        <v>238</v>
      </c>
      <c r="AH52" s="154">
        <v>37096</v>
      </c>
      <c r="AI52" s="155">
        <v>21654</v>
      </c>
      <c r="AJ52" s="155">
        <v>4272</v>
      </c>
      <c r="AK52" s="156">
        <v>757</v>
      </c>
    </row>
    <row r="53" spans="1:37">
      <c r="K53"/>
      <c r="L53"/>
      <c r="M53"/>
      <c r="N53"/>
      <c r="O53"/>
      <c r="P53"/>
      <c r="Q53"/>
      <c r="R53"/>
    </row>
    <row r="54" spans="1:37">
      <c r="K54"/>
      <c r="L54"/>
      <c r="M54"/>
      <c r="N54"/>
      <c r="O54"/>
      <c r="P54"/>
      <c r="Q54"/>
      <c r="R54"/>
    </row>
    <row r="55" spans="1:37">
      <c r="K55"/>
      <c r="L55"/>
      <c r="M55"/>
      <c r="N55"/>
      <c r="O55"/>
      <c r="P55"/>
      <c r="Q55"/>
      <c r="R55"/>
    </row>
    <row r="56" spans="1:37">
      <c r="K56"/>
      <c r="L56"/>
      <c r="M56"/>
      <c r="N56"/>
      <c r="O56"/>
      <c r="P56"/>
      <c r="Q56"/>
      <c r="R56"/>
    </row>
    <row r="57" spans="1:37">
      <c r="K57"/>
      <c r="L57"/>
      <c r="M57"/>
      <c r="N57"/>
      <c r="O57"/>
      <c r="P57"/>
      <c r="Q57"/>
      <c r="R57"/>
    </row>
    <row r="58" spans="1:37">
      <c r="K58"/>
      <c r="L58"/>
      <c r="M58"/>
      <c r="N58"/>
      <c r="O58"/>
      <c r="P58"/>
      <c r="Q58"/>
      <c r="R58"/>
    </row>
    <row r="59" spans="1:37">
      <c r="K59"/>
      <c r="L59"/>
      <c r="M59"/>
      <c r="N59"/>
      <c r="O59"/>
      <c r="P59"/>
      <c r="Q59"/>
      <c r="R59"/>
    </row>
    <row r="60" spans="1:37">
      <c r="K60"/>
      <c r="L60"/>
      <c r="M60"/>
      <c r="N60"/>
      <c r="O60"/>
      <c r="P60"/>
      <c r="Q60"/>
      <c r="R60"/>
    </row>
    <row r="61" spans="1:37">
      <c r="K61"/>
      <c r="L61"/>
      <c r="M61"/>
      <c r="N61"/>
      <c r="O61"/>
      <c r="P61"/>
      <c r="Q61"/>
      <c r="R61"/>
    </row>
    <row r="62" spans="1:37">
      <c r="K62"/>
      <c r="L62"/>
      <c r="M62"/>
      <c r="N62"/>
      <c r="O62"/>
      <c r="P62"/>
      <c r="Q62"/>
      <c r="R62"/>
    </row>
    <row r="63" spans="1:37">
      <c r="K63"/>
      <c r="L63"/>
      <c r="M63"/>
      <c r="N63"/>
      <c r="O63"/>
      <c r="P63"/>
      <c r="Q63"/>
      <c r="R63"/>
    </row>
    <row r="64" spans="1:37">
      <c r="K64"/>
      <c r="L64"/>
      <c r="M64"/>
      <c r="N64"/>
      <c r="O64"/>
      <c r="P64"/>
      <c r="Q64"/>
      <c r="R64"/>
    </row>
    <row r="65" spans="11:18">
      <c r="K65"/>
      <c r="L65"/>
      <c r="M65"/>
      <c r="N65"/>
      <c r="O65"/>
      <c r="P65"/>
      <c r="Q65"/>
      <c r="R65"/>
    </row>
    <row r="66" spans="11:18">
      <c r="K66"/>
      <c r="L66"/>
      <c r="M66"/>
      <c r="N66"/>
      <c r="O66"/>
      <c r="P66"/>
      <c r="Q66"/>
      <c r="R66"/>
    </row>
    <row r="67" spans="11:18">
      <c r="K67"/>
      <c r="L67"/>
      <c r="M67"/>
      <c r="N67"/>
      <c r="O67"/>
      <c r="P67"/>
      <c r="Q67"/>
      <c r="R67"/>
    </row>
    <row r="68" spans="11:18">
      <c r="K68"/>
      <c r="L68"/>
      <c r="M68"/>
      <c r="N68"/>
      <c r="O68"/>
      <c r="P68"/>
      <c r="Q68"/>
      <c r="R68"/>
    </row>
    <row r="69" spans="11:18">
      <c r="K69"/>
      <c r="L69"/>
      <c r="M69"/>
      <c r="N69"/>
      <c r="O69"/>
      <c r="P69"/>
      <c r="Q69"/>
      <c r="R69"/>
    </row>
    <row r="70" spans="11:18">
      <c r="K70"/>
      <c r="L70"/>
      <c r="M70"/>
      <c r="N70"/>
      <c r="O70"/>
      <c r="P70"/>
      <c r="Q70"/>
      <c r="R70"/>
    </row>
    <row r="71" spans="11:18">
      <c r="K71"/>
      <c r="L71"/>
      <c r="M71"/>
      <c r="N71"/>
      <c r="O71"/>
      <c r="P71"/>
      <c r="Q71"/>
      <c r="R71"/>
    </row>
    <row r="72" spans="11:18">
      <c r="K72"/>
      <c r="L72"/>
      <c r="M72"/>
      <c r="N72"/>
      <c r="O72"/>
      <c r="P72"/>
      <c r="Q72"/>
      <c r="R72"/>
    </row>
    <row r="73" spans="11:18">
      <c r="K73"/>
      <c r="L73"/>
      <c r="M73"/>
      <c r="N73"/>
      <c r="O73"/>
      <c r="P73"/>
      <c r="Q73"/>
      <c r="R73"/>
    </row>
    <row r="74" spans="11:18">
      <c r="K74"/>
      <c r="L74"/>
      <c r="M74"/>
      <c r="N74"/>
      <c r="O74"/>
      <c r="P74"/>
      <c r="Q74"/>
      <c r="R74"/>
    </row>
    <row r="75" spans="11:18">
      <c r="K75"/>
      <c r="L75"/>
      <c r="M75"/>
      <c r="N75"/>
      <c r="O75"/>
      <c r="P75"/>
      <c r="Q75"/>
      <c r="R75"/>
    </row>
    <row r="76" spans="11:18">
      <c r="K76"/>
      <c r="L76"/>
      <c r="M76"/>
      <c r="N76"/>
      <c r="O76"/>
      <c r="P76"/>
      <c r="Q76"/>
      <c r="R76"/>
    </row>
  </sheetData>
  <mergeCells count="9">
    <mergeCell ref="Z5:AC5"/>
    <mergeCell ref="AD5:AG5"/>
    <mergeCell ref="AH5:AK5"/>
    <mergeCell ref="M3:O3"/>
    <mergeCell ref="B5:E5"/>
    <mergeCell ref="F5:H5"/>
    <mergeCell ref="I5:J5"/>
    <mergeCell ref="R5:U5"/>
    <mergeCell ref="V5:Y5"/>
  </mergeCells>
  <conditionalFormatting sqref="F8:L52">
    <cfRule type="dataBar" priority="19">
      <dataBar>
        <cfvo type="min"/>
        <cfvo type="num" val="1"/>
        <color rgb="FF63C384"/>
      </dataBar>
      <extLst>
        <ext xmlns:x14="http://schemas.microsoft.com/office/spreadsheetml/2009/9/main" uri="{B025F937-C7B1-47D3-B67F-A62EFF666E3E}">
          <x14:id>{0AFF26E1-6852-4404-B4F9-AF980563524B}</x14:id>
        </ext>
      </extLst>
    </cfRule>
  </conditionalFormatting>
  <conditionalFormatting sqref="M8:P52">
    <cfRule type="dataBar" priority="1">
      <dataBar>
        <cfvo type="min"/>
        <cfvo type="num" val="1"/>
        <color rgb="FF63C384"/>
      </dataBar>
      <extLst>
        <ext xmlns:x14="http://schemas.microsoft.com/office/spreadsheetml/2009/9/main" uri="{B025F937-C7B1-47D3-B67F-A62EFF666E3E}">
          <x14:id>{F9FAE1F9-DCEA-4A17-9F79-3DC67D6AC317}</x14:id>
        </ext>
      </extLst>
    </cfRule>
  </conditionalFormatting>
  <dataValidations count="2">
    <dataValidation type="list" allowBlank="1" showInputMessage="1" showErrorMessage="1" sqref="M3" xr:uid="{07A858E3-036F-447B-85E6-01DE09C40016}">
      <formula1>$AM$15:$AM$20</formula1>
    </dataValidation>
    <dataValidation type="list" allowBlank="1" showInputMessage="1" showErrorMessage="1" sqref="A3" xr:uid="{4A02A97B-AEEA-47A2-88D6-35DD86E19539}">
      <formula1>$AM$8:$AM$12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FF26E1-6852-4404-B4F9-AF980563524B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m:sqref>F8:L52</xm:sqref>
        </x14:conditionalFormatting>
        <x14:conditionalFormatting xmlns:xm="http://schemas.microsoft.com/office/excel/2006/main">
          <x14:cfRule type="dataBar" id="{F9FAE1F9-DCEA-4A17-9F79-3DC67D6AC317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m:sqref>M8:P52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13221-0829-46A9-832F-A83BB9520A2B}">
  <dimension ref="A1:BS76"/>
  <sheetViews>
    <sheetView showGridLines="0" workbookViewId="0">
      <pane xSplit="1" ySplit="7" topLeftCell="B49" activePane="bottomRight" state="frozen"/>
      <selection pane="topRight" activeCell="B1" sqref="B1"/>
      <selection pane="bottomLeft" activeCell="A4" sqref="A4"/>
      <selection pane="bottomRight" activeCell="F59" sqref="F59"/>
    </sheetView>
  </sheetViews>
  <sheetFormatPr defaultRowHeight="15"/>
  <cols>
    <col min="1" max="1" width="18.140625" style="2" customWidth="1"/>
    <col min="2" max="10" width="11.42578125" style="77" customWidth="1"/>
    <col min="11" max="11" width="12.42578125" style="77" customWidth="1"/>
    <col min="12" max="12" width="0.5703125" style="3" customWidth="1"/>
    <col min="13" max="14" width="9.28515625" style="3" customWidth="1"/>
    <col min="15" max="16" width="8.7109375" style="3" customWidth="1"/>
    <col min="17" max="17" width="0.7109375" style="3" customWidth="1"/>
    <col min="18" max="19" width="11.28515625" style="2" hidden="1" customWidth="1"/>
    <col min="20" max="29" width="12.42578125" style="2" hidden="1" customWidth="1"/>
    <col min="30" max="37" width="9.140625" style="2" hidden="1" customWidth="1"/>
    <col min="38" max="39" width="9.140625" style="3" hidden="1" customWidth="1"/>
    <col min="40" max="47" width="9.140625" style="2" hidden="1" customWidth="1"/>
    <col min="48" max="49" width="9.140625" style="3" hidden="1" customWidth="1"/>
    <col min="50" max="57" width="9.140625" style="2" hidden="1" customWidth="1"/>
    <col min="58" max="59" width="9.140625" style="3" hidden="1" customWidth="1"/>
    <col min="60" max="67" width="9.140625" style="2" hidden="1" customWidth="1"/>
    <col min="68" max="68" width="9.140625" style="3" hidden="1" customWidth="1"/>
    <col min="69" max="69" width="21.7109375" style="3" hidden="1" customWidth="1"/>
    <col min="70" max="70" width="9.140625" style="2" hidden="1" customWidth="1"/>
    <col min="71" max="71" width="9.140625" style="2" customWidth="1"/>
    <col min="72" max="16384" width="9.140625" style="2"/>
  </cols>
  <sheetData>
    <row r="1" spans="1:71" ht="20.25">
      <c r="A1" s="133" t="s">
        <v>240</v>
      </c>
    </row>
    <row r="2" spans="1:71" ht="6.75" customHeight="1"/>
    <row r="3" spans="1:71">
      <c r="A3" s="66" t="s">
        <v>132</v>
      </c>
      <c r="B3" s="1" t="s">
        <v>137</v>
      </c>
      <c r="M3" s="421" t="s">
        <v>168</v>
      </c>
      <c r="N3" s="422"/>
      <c r="O3" s="422"/>
      <c r="P3" s="423"/>
      <c r="Q3" s="119" t="s">
        <v>167</v>
      </c>
    </row>
    <row r="4" spans="1:71" ht="15.75" thickBot="1"/>
    <row r="5" spans="1:71" ht="15" customHeight="1" thickBot="1">
      <c r="A5" s="431" t="s">
        <v>123</v>
      </c>
      <c r="B5" s="434" t="str">
        <f>A3</f>
        <v>KOKKU</v>
      </c>
      <c r="C5" s="435"/>
      <c r="D5" s="435"/>
      <c r="E5" s="435"/>
      <c r="F5" s="435"/>
      <c r="G5" s="435"/>
      <c r="H5" s="435"/>
      <c r="I5" s="435"/>
      <c r="J5" s="435"/>
      <c r="K5" s="436"/>
      <c r="R5" s="428" t="s">
        <v>124</v>
      </c>
      <c r="S5" s="429"/>
      <c r="T5" s="429"/>
      <c r="U5" s="429"/>
      <c r="V5" s="429"/>
      <c r="W5" s="429"/>
      <c r="X5" s="429"/>
      <c r="Y5" s="429"/>
      <c r="Z5" s="429"/>
      <c r="AA5" s="430"/>
      <c r="AB5" s="428" t="s">
        <v>125</v>
      </c>
      <c r="AC5" s="429"/>
      <c r="AD5" s="429"/>
      <c r="AE5" s="429"/>
      <c r="AF5" s="429"/>
      <c r="AG5" s="429"/>
      <c r="AH5" s="429"/>
      <c r="AI5" s="429"/>
      <c r="AJ5" s="429"/>
      <c r="AK5" s="430"/>
      <c r="AL5" s="428" t="s">
        <v>129</v>
      </c>
      <c r="AM5" s="429"/>
      <c r="AN5" s="429"/>
      <c r="AO5" s="429"/>
      <c r="AP5" s="429"/>
      <c r="AQ5" s="429"/>
      <c r="AR5" s="429"/>
      <c r="AS5" s="429"/>
      <c r="AT5" s="429"/>
      <c r="AU5" s="430"/>
      <c r="AV5" s="428" t="s">
        <v>130</v>
      </c>
      <c r="AW5" s="429"/>
      <c r="AX5" s="429"/>
      <c r="AY5" s="429"/>
      <c r="AZ5" s="429"/>
      <c r="BA5" s="429"/>
      <c r="BB5" s="429"/>
      <c r="BC5" s="429"/>
      <c r="BD5" s="429"/>
      <c r="BE5" s="430"/>
      <c r="BF5" s="428" t="s">
        <v>132</v>
      </c>
      <c r="BG5" s="429"/>
      <c r="BH5" s="429"/>
      <c r="BI5" s="429"/>
      <c r="BJ5" s="429"/>
      <c r="BK5" s="429"/>
      <c r="BL5" s="429"/>
      <c r="BM5" s="429"/>
      <c r="BN5" s="429"/>
      <c r="BO5" s="430"/>
    </row>
    <row r="6" spans="1:71" ht="15.75" thickBot="1">
      <c r="A6" s="432"/>
      <c r="B6" s="440" t="s">
        <v>160</v>
      </c>
      <c r="C6" s="442" t="s">
        <v>161</v>
      </c>
      <c r="D6" s="437" t="s">
        <v>150</v>
      </c>
      <c r="E6" s="438"/>
      <c r="F6" s="438"/>
      <c r="G6" s="439"/>
      <c r="H6" s="438" t="s">
        <v>163</v>
      </c>
      <c r="I6" s="438"/>
      <c r="J6" s="438"/>
      <c r="K6" s="439"/>
      <c r="R6" s="78"/>
      <c r="S6" s="79"/>
      <c r="T6" s="424" t="s">
        <v>150</v>
      </c>
      <c r="U6" s="425"/>
      <c r="V6" s="425"/>
      <c r="W6" s="426"/>
      <c r="X6" s="424" t="s">
        <v>157</v>
      </c>
      <c r="Y6" s="425"/>
      <c r="Z6" s="425"/>
      <c r="AA6" s="427"/>
      <c r="AB6" s="78"/>
      <c r="AC6" s="79"/>
      <c r="AD6" s="424" t="s">
        <v>150</v>
      </c>
      <c r="AE6" s="425"/>
      <c r="AF6" s="425"/>
      <c r="AG6" s="426"/>
      <c r="AH6" s="424" t="s">
        <v>157</v>
      </c>
      <c r="AI6" s="425"/>
      <c r="AJ6" s="425"/>
      <c r="AK6" s="427"/>
      <c r="AL6" s="78"/>
      <c r="AM6" s="79"/>
      <c r="AN6" s="424" t="s">
        <v>150</v>
      </c>
      <c r="AO6" s="425"/>
      <c r="AP6" s="425"/>
      <c r="AQ6" s="426"/>
      <c r="AR6" s="424" t="s">
        <v>157</v>
      </c>
      <c r="AS6" s="425"/>
      <c r="AT6" s="425"/>
      <c r="AU6" s="427"/>
      <c r="AV6" s="78"/>
      <c r="AW6" s="79"/>
      <c r="AX6" s="424" t="s">
        <v>150</v>
      </c>
      <c r="AY6" s="425"/>
      <c r="AZ6" s="425"/>
      <c r="BA6" s="426"/>
      <c r="BB6" s="424" t="s">
        <v>157</v>
      </c>
      <c r="BC6" s="425"/>
      <c r="BD6" s="425"/>
      <c r="BE6" s="427"/>
      <c r="BF6" s="78"/>
      <c r="BG6" s="79"/>
      <c r="BH6" s="424" t="s">
        <v>150</v>
      </c>
      <c r="BI6" s="425"/>
      <c r="BJ6" s="425"/>
      <c r="BK6" s="426"/>
      <c r="BL6" s="424" t="s">
        <v>157</v>
      </c>
      <c r="BM6" s="425"/>
      <c r="BN6" s="425"/>
      <c r="BO6" s="427"/>
    </row>
    <row r="7" spans="1:71" ht="30.75" customHeight="1" thickBot="1">
      <c r="A7" s="433"/>
      <c r="B7" s="441"/>
      <c r="C7" s="443"/>
      <c r="D7" s="117" t="s">
        <v>151</v>
      </c>
      <c r="E7" s="106" t="s">
        <v>162</v>
      </c>
      <c r="F7" s="106" t="s">
        <v>153</v>
      </c>
      <c r="G7" s="107" t="s">
        <v>154</v>
      </c>
      <c r="H7" s="108" t="s">
        <v>164</v>
      </c>
      <c r="I7" s="106" t="s">
        <v>165</v>
      </c>
      <c r="J7" s="106" t="s">
        <v>166</v>
      </c>
      <c r="K7" s="107" t="s">
        <v>159</v>
      </c>
      <c r="M7" s="74" t="s">
        <v>124</v>
      </c>
      <c r="N7" s="75" t="s">
        <v>125</v>
      </c>
      <c r="O7" s="75" t="s">
        <v>129</v>
      </c>
      <c r="P7" s="76" t="s">
        <v>130</v>
      </c>
      <c r="R7" s="80" t="s">
        <v>160</v>
      </c>
      <c r="S7" s="81" t="s">
        <v>161</v>
      </c>
      <c r="T7" s="82" t="s">
        <v>151</v>
      </c>
      <c r="U7" s="82" t="s">
        <v>152</v>
      </c>
      <c r="V7" s="82" t="s">
        <v>153</v>
      </c>
      <c r="W7" s="82" t="s">
        <v>154</v>
      </c>
      <c r="X7" s="82" t="s">
        <v>155</v>
      </c>
      <c r="Y7" s="82" t="s">
        <v>156</v>
      </c>
      <c r="Z7" s="82" t="s">
        <v>158</v>
      </c>
      <c r="AA7" s="83" t="s">
        <v>159</v>
      </c>
      <c r="AB7" s="80" t="s">
        <v>160</v>
      </c>
      <c r="AC7" s="81" t="s">
        <v>161</v>
      </c>
      <c r="AD7" s="82" t="s">
        <v>151</v>
      </c>
      <c r="AE7" s="82" t="s">
        <v>152</v>
      </c>
      <c r="AF7" s="82" t="s">
        <v>153</v>
      </c>
      <c r="AG7" s="82" t="s">
        <v>154</v>
      </c>
      <c r="AH7" s="82" t="s">
        <v>155</v>
      </c>
      <c r="AI7" s="82" t="s">
        <v>156</v>
      </c>
      <c r="AJ7" s="82" t="s">
        <v>158</v>
      </c>
      <c r="AK7" s="83" t="s">
        <v>159</v>
      </c>
      <c r="AL7" s="80" t="s">
        <v>160</v>
      </c>
      <c r="AM7" s="81" t="s">
        <v>161</v>
      </c>
      <c r="AN7" s="82" t="s">
        <v>151</v>
      </c>
      <c r="AO7" s="82" t="s">
        <v>152</v>
      </c>
      <c r="AP7" s="82" t="s">
        <v>153</v>
      </c>
      <c r="AQ7" s="82" t="s">
        <v>154</v>
      </c>
      <c r="AR7" s="82" t="s">
        <v>155</v>
      </c>
      <c r="AS7" s="82" t="s">
        <v>156</v>
      </c>
      <c r="AT7" s="82" t="s">
        <v>158</v>
      </c>
      <c r="AU7" s="83" t="s">
        <v>159</v>
      </c>
      <c r="AV7" s="80" t="s">
        <v>160</v>
      </c>
      <c r="AW7" s="81" t="s">
        <v>161</v>
      </c>
      <c r="AX7" s="82" t="s">
        <v>151</v>
      </c>
      <c r="AY7" s="82" t="s">
        <v>152</v>
      </c>
      <c r="AZ7" s="82" t="s">
        <v>153</v>
      </c>
      <c r="BA7" s="82" t="s">
        <v>154</v>
      </c>
      <c r="BB7" s="82" t="s">
        <v>155</v>
      </c>
      <c r="BC7" s="82" t="s">
        <v>156</v>
      </c>
      <c r="BD7" s="82" t="s">
        <v>158</v>
      </c>
      <c r="BE7" s="83" t="s">
        <v>159</v>
      </c>
      <c r="BF7" s="80" t="s">
        <v>160</v>
      </c>
      <c r="BG7" s="81" t="s">
        <v>161</v>
      </c>
      <c r="BH7" s="82" t="s">
        <v>151</v>
      </c>
      <c r="BI7" s="82" t="s">
        <v>152</v>
      </c>
      <c r="BJ7" s="82" t="s">
        <v>153</v>
      </c>
      <c r="BK7" s="82" t="s">
        <v>154</v>
      </c>
      <c r="BL7" s="82" t="s">
        <v>155</v>
      </c>
      <c r="BM7" s="82" t="s">
        <v>156</v>
      </c>
      <c r="BN7" s="82" t="s">
        <v>158</v>
      </c>
      <c r="BO7" s="83" t="s">
        <v>159</v>
      </c>
    </row>
    <row r="8" spans="1:71">
      <c r="A8" s="102" t="s">
        <v>55</v>
      </c>
      <c r="B8" s="103" cm="1">
        <f t="array" aca="1" ref="B8" ca="1">INDIRECT("R"&amp;ROW()&amp;"C"&amp;MATCH($A$3,$BQ$8:$BQ$12,0)*10+8,0)</f>
        <v>208</v>
      </c>
      <c r="C8" s="113" cm="1">
        <f t="array" aca="1" ref="C8" ca="1">IFERROR(VALUE(INDIRECT("R"&amp;ROW()&amp;"C"&amp;MATCH($A$3,$BQ$8:$BQ$12,0)*10+9,0)),"o")</f>
        <v>0.5</v>
      </c>
      <c r="D8" s="103" cm="1">
        <f t="array" aca="1" ref="D8" ca="1">INDIRECT("R"&amp;ROW()&amp;"C"&amp;MATCH($A$3,$BQ$8:$BQ$12,0)*10+10,0)</f>
        <v>105</v>
      </c>
      <c r="E8" s="104" cm="1">
        <f t="array" aca="1" ref="E8" ca="1">INDIRECT("R"&amp;ROW()&amp;"C"&amp;MATCH($A$3,$BQ$8:$BQ$12,0)*10+11,0)</f>
        <v>81</v>
      </c>
      <c r="F8" s="104" cm="1">
        <f t="array" aca="1" ref="F8" ca="1">INDIRECT("R"&amp;ROW()&amp;"C"&amp;MATCH($A$3,$BQ$8:$BQ$12,0)*10+12,0)</f>
        <v>0</v>
      </c>
      <c r="G8" s="105" cm="1">
        <f t="array" aca="1" ref="G8" ca="1">INDIRECT("R"&amp;ROW()&amp;"C"&amp;MATCH($A$3,$BQ$8:$BQ$12,0)*10+13,0)</f>
        <v>8</v>
      </c>
      <c r="H8" s="109" cm="1">
        <f t="array" aca="1" ref="H8" ca="1">INDIRECT("R"&amp;ROW()&amp;"C"&amp;MATCH($A$3,$BQ$8:$BQ$12,0)*10+14,0)</f>
        <v>5</v>
      </c>
      <c r="I8" s="104" cm="1">
        <f t="array" aca="1" ref="I8" ca="1">INDIRECT("R"&amp;ROW()&amp;"C"&amp;MATCH($A$3,$BQ$8:$BQ$12,0)*10+15,0)</f>
        <v>147</v>
      </c>
      <c r="J8" s="104" cm="1">
        <f t="array" aca="1" ref="J8" ca="1">INDIRECT("R"&amp;ROW()&amp;"C"&amp;MATCH($A$3,$BQ$8:$BQ$12,0)*10+16,0)</f>
        <v>53</v>
      </c>
      <c r="K8" s="105" cm="1">
        <f t="array" aca="1" ref="K8" ca="1">INDIRECT("R"&amp;ROW()&amp;"C"&amp;MATCH($A$3,$BQ$8:$BQ$12,0)*10+17,0)</f>
        <v>48.212743010953808</v>
      </c>
      <c r="M8" s="124" cm="1">
        <f t="array" aca="1" ref="M8" ca="1">IF(INDIRECT("R"&amp;ROW()&amp;$BR$16,0)="o","",INDIRECT("R"&amp;ROW()&amp;$BR$16,0))</f>
        <v>91</v>
      </c>
      <c r="N8" s="123" cm="1">
        <f t="array" aca="1" ref="N8" ca="1">IF(INDIRECT("R"&amp;ROW()&amp;$BR$17,0)="o","",INDIRECT("R"&amp;ROW()&amp;$BR$17,0))</f>
        <v>145</v>
      </c>
      <c r="O8" s="123" cm="1">
        <f t="array" aca="1" ref="O8" ca="1">IF(INDIRECT("R"&amp;ROW()&amp;$BR$18,0)="o","",INDIRECT("R"&amp;ROW()&amp;$BR$18,0))</f>
        <v>51</v>
      </c>
      <c r="P8" s="125" cm="1">
        <f t="array" aca="1" ref="P8" ca="1">IF(INDIRECT("R"&amp;ROW()&amp;$BR$19,0)="o","",INDIRECT("R"&amp;ROW()&amp;$BR$19,0))</f>
        <v>14</v>
      </c>
      <c r="Q8"/>
      <c r="R8" s="30">
        <v>49</v>
      </c>
      <c r="S8" s="27" t="str">
        <f>IFERROR(TEXT(T8/R8,"0%"),"o")</f>
        <v>6%</v>
      </c>
      <c r="T8" s="87">
        <v>3</v>
      </c>
      <c r="U8" s="87">
        <v>3</v>
      </c>
      <c r="V8" s="87">
        <v>0</v>
      </c>
      <c r="W8" s="87">
        <v>0</v>
      </c>
      <c r="X8" s="87">
        <v>91</v>
      </c>
      <c r="Y8" s="87">
        <v>91</v>
      </c>
      <c r="Z8" s="87">
        <v>91</v>
      </c>
      <c r="AA8" s="88">
        <v>0</v>
      </c>
      <c r="AB8" s="30">
        <v>70</v>
      </c>
      <c r="AC8" s="27" t="str">
        <f>IFERROR(TEXT(AD8/AB8,"0%"),"o")</f>
        <v>20%</v>
      </c>
      <c r="AD8" s="87">
        <v>14</v>
      </c>
      <c r="AE8" s="87">
        <v>14</v>
      </c>
      <c r="AF8" s="87">
        <v>0</v>
      </c>
      <c r="AG8" s="87">
        <v>0</v>
      </c>
      <c r="AH8" s="87">
        <v>141</v>
      </c>
      <c r="AI8" s="87">
        <v>147</v>
      </c>
      <c r="AJ8" s="87">
        <v>145</v>
      </c>
      <c r="AK8" s="88">
        <v>2.98347094859276</v>
      </c>
      <c r="AL8" s="30">
        <v>50</v>
      </c>
      <c r="AM8" s="27" t="str">
        <f>IFERROR(TEXT(AN8/AL8,"0%"),"o")</f>
        <v>98%</v>
      </c>
      <c r="AN8" s="87">
        <v>49</v>
      </c>
      <c r="AO8" s="87">
        <v>30</v>
      </c>
      <c r="AP8" s="87">
        <v>0</v>
      </c>
      <c r="AQ8" s="87">
        <v>7</v>
      </c>
      <c r="AR8" s="87">
        <v>24</v>
      </c>
      <c r="AS8" s="87">
        <v>112</v>
      </c>
      <c r="AT8" s="87">
        <v>51</v>
      </c>
      <c r="AU8" s="88">
        <v>22.876222865251272</v>
      </c>
      <c r="AV8" s="30">
        <v>39</v>
      </c>
      <c r="AW8" s="27" t="str">
        <f>IFERROR(TEXT(AX8/AV8,"0%"),"o")</f>
        <v>100%</v>
      </c>
      <c r="AX8" s="87">
        <v>39</v>
      </c>
      <c r="AY8" s="87">
        <v>34</v>
      </c>
      <c r="AZ8" s="87" t="s">
        <v>136</v>
      </c>
      <c r="BA8" s="87">
        <v>1</v>
      </c>
      <c r="BB8" s="87">
        <v>5</v>
      </c>
      <c r="BC8" s="87">
        <v>14</v>
      </c>
      <c r="BD8" s="87">
        <v>14</v>
      </c>
      <c r="BE8" s="88">
        <v>1.5212776585113301</v>
      </c>
      <c r="BF8" s="30">
        <v>208</v>
      </c>
      <c r="BG8" s="27" t="str">
        <f>IFERROR(TEXT(BH8/BF8,"0%"),"o")</f>
        <v>50%</v>
      </c>
      <c r="BH8" s="87">
        <v>105</v>
      </c>
      <c r="BI8" s="87">
        <v>81</v>
      </c>
      <c r="BJ8" s="87">
        <v>0</v>
      </c>
      <c r="BK8" s="87">
        <v>8</v>
      </c>
      <c r="BL8" s="87">
        <v>5</v>
      </c>
      <c r="BM8" s="87">
        <v>147</v>
      </c>
      <c r="BN8" s="87">
        <v>53</v>
      </c>
      <c r="BO8" s="88">
        <v>48.212743010953808</v>
      </c>
      <c r="BQ8" s="89" t="s">
        <v>124</v>
      </c>
    </row>
    <row r="9" spans="1:71">
      <c r="A9" s="93" t="s">
        <v>56</v>
      </c>
      <c r="B9" s="84" cm="1">
        <f t="array" aca="1" ref="B9" ca="1">INDIRECT("R"&amp;ROW()&amp;"C"&amp;MATCH($A$3,$BQ$8:$BQ$12,0)*10+8,0)</f>
        <v>231</v>
      </c>
      <c r="C9" s="114" cm="1">
        <f t="array" aca="1" ref="C9" ca="1">IFERROR(VALUE(INDIRECT("R"&amp;ROW()&amp;"C"&amp;MATCH($A$3,$BQ$8:$BQ$12,0)*10+9,0)),"o")</f>
        <v>0.93</v>
      </c>
      <c r="D9" s="84" cm="1">
        <f t="array" aca="1" ref="D9" ca="1">INDIRECT("R"&amp;ROW()&amp;"C"&amp;MATCH($A$3,$BQ$8:$BQ$12,0)*10+10,0)</f>
        <v>214</v>
      </c>
      <c r="E9" s="85" cm="1">
        <f t="array" aca="1" ref="E9" ca="1">INDIRECT("R"&amp;ROW()&amp;"C"&amp;MATCH($A$3,$BQ$8:$BQ$12,0)*10+11,0)</f>
        <v>214</v>
      </c>
      <c r="F9" s="85" cm="1">
        <f t="array" aca="1" ref="F9" ca="1">INDIRECT("R"&amp;ROW()&amp;"C"&amp;MATCH($A$3,$BQ$8:$BQ$12,0)*10+12,0)</f>
        <v>0</v>
      </c>
      <c r="G9" s="86" cm="1">
        <f t="array" aca="1" ref="G9" ca="1">INDIRECT("R"&amp;ROW()&amp;"C"&amp;MATCH($A$3,$BQ$8:$BQ$12,0)*10+13,0)</f>
        <v>0</v>
      </c>
      <c r="H9" s="110" cm="1">
        <f t="array" aca="1" ref="H9" ca="1">INDIRECT("R"&amp;ROW()&amp;"C"&amp;MATCH($A$3,$BQ$8:$BQ$12,0)*10+14,0)</f>
        <v>21</v>
      </c>
      <c r="I9" s="85" cm="1">
        <f t="array" aca="1" ref="I9" ca="1">INDIRECT("R"&amp;ROW()&amp;"C"&amp;MATCH($A$3,$BQ$8:$BQ$12,0)*10+15,0)</f>
        <v>175</v>
      </c>
      <c r="J9" s="85" cm="1">
        <f t="array" aca="1" ref="J9" ca="1">INDIRECT("R"&amp;ROW()&amp;"C"&amp;MATCH($A$3,$BQ$8:$BQ$12,0)*10+16,0)</f>
        <v>42</v>
      </c>
      <c r="K9" s="86" cm="1">
        <f t="array" aca="1" ref="K9" ca="1">INDIRECT("R"&amp;ROW()&amp;"C"&amp;MATCH($A$3,$BQ$8:$BQ$12,0)*10+17,0)</f>
        <v>24.902292941829575</v>
      </c>
      <c r="M9" s="124" cm="1">
        <f t="array" aca="1" ref="M9" ca="1">IF(INDIRECT("R"&amp;ROW()&amp;$BR$16,0)="o","",INDIRECT("R"&amp;ROW()&amp;$BR$16,0))</f>
        <v>67</v>
      </c>
      <c r="N9" s="123" cm="1">
        <f t="array" aca="1" ref="N9" ca="1">IF(INDIRECT("R"&amp;ROW()&amp;$BR$17,0)="o","",INDIRECT("R"&amp;ROW()&amp;$BR$17,0))</f>
        <v>35</v>
      </c>
      <c r="O9" s="123" cm="1">
        <f t="array" aca="1" ref="O9" ca="1">IF(INDIRECT("R"&amp;ROW()&amp;$BR$18,0)="o","",INDIRECT("R"&amp;ROW()&amp;$BR$18,0))</f>
        <v>29</v>
      </c>
      <c r="P9" s="125" cm="1">
        <f t="array" aca="1" ref="P9" ca="1">IF(INDIRECT("R"&amp;ROW()&amp;$BR$19,0)="o","",INDIRECT("R"&amp;ROW()&amp;$BR$19,0))</f>
        <v>21</v>
      </c>
      <c r="Q9"/>
      <c r="R9" s="30">
        <v>80</v>
      </c>
      <c r="S9" s="27" t="str">
        <f t="shared" ref="S9:S72" si="0">IFERROR(TEXT(T9/R9,"0%"),"o")</f>
        <v>91%</v>
      </c>
      <c r="T9" s="87">
        <v>73</v>
      </c>
      <c r="U9" s="87">
        <v>73</v>
      </c>
      <c r="V9" s="87">
        <v>0</v>
      </c>
      <c r="W9" s="87">
        <v>0</v>
      </c>
      <c r="X9" s="87">
        <v>67</v>
      </c>
      <c r="Y9" s="87">
        <v>67</v>
      </c>
      <c r="Z9" s="87">
        <v>67</v>
      </c>
      <c r="AA9" s="88">
        <v>0</v>
      </c>
      <c r="AB9" s="30">
        <v>71</v>
      </c>
      <c r="AC9" s="27" t="str">
        <f t="shared" ref="AC9:AC72" si="1">IFERROR(TEXT(AD9/AB9,"0%"),"o")</f>
        <v>92%</v>
      </c>
      <c r="AD9" s="87">
        <v>65</v>
      </c>
      <c r="AE9" s="87">
        <v>65</v>
      </c>
      <c r="AF9" s="87">
        <v>0</v>
      </c>
      <c r="AG9" s="87">
        <v>0</v>
      </c>
      <c r="AH9" s="87">
        <v>32</v>
      </c>
      <c r="AI9" s="87">
        <v>120</v>
      </c>
      <c r="AJ9" s="87">
        <v>35</v>
      </c>
      <c r="AK9" s="88">
        <v>15.315150869444482</v>
      </c>
      <c r="AL9" s="30">
        <v>41</v>
      </c>
      <c r="AM9" s="27" t="str">
        <f t="shared" ref="AM9:AM72" si="2">IFERROR(TEXT(AN9/AL9,"0%"),"o")</f>
        <v>95%</v>
      </c>
      <c r="AN9" s="87">
        <v>39</v>
      </c>
      <c r="AO9" s="87">
        <v>39</v>
      </c>
      <c r="AP9" s="87">
        <v>0</v>
      </c>
      <c r="AQ9" s="87">
        <v>0</v>
      </c>
      <c r="AR9" s="87">
        <v>21</v>
      </c>
      <c r="AS9" s="87">
        <v>175</v>
      </c>
      <c r="AT9" s="87">
        <v>29</v>
      </c>
      <c r="AU9" s="88">
        <v>34.412203214767679</v>
      </c>
      <c r="AV9" s="30">
        <v>39</v>
      </c>
      <c r="AW9" s="27" t="str">
        <f t="shared" ref="AW9:AW72" si="3">IFERROR(TEXT(AX9/AV9,"0%"),"o")</f>
        <v>95%</v>
      </c>
      <c r="AX9" s="87">
        <v>37</v>
      </c>
      <c r="AY9" s="87">
        <v>37</v>
      </c>
      <c r="AZ9" s="87" t="s">
        <v>136</v>
      </c>
      <c r="BA9" s="87" t="s">
        <v>136</v>
      </c>
      <c r="BB9" s="87">
        <v>21</v>
      </c>
      <c r="BC9" s="87">
        <v>21</v>
      </c>
      <c r="BD9" s="87">
        <v>21</v>
      </c>
      <c r="BE9" s="88">
        <v>0</v>
      </c>
      <c r="BF9" s="30">
        <v>231</v>
      </c>
      <c r="BG9" s="27" t="str">
        <f t="shared" ref="BG9:BG72" si="4">IFERROR(TEXT(BH9/BF9,"0%"),"o")</f>
        <v>93%</v>
      </c>
      <c r="BH9" s="87">
        <v>214</v>
      </c>
      <c r="BI9" s="87">
        <v>214</v>
      </c>
      <c r="BJ9" s="87">
        <v>0</v>
      </c>
      <c r="BK9" s="87">
        <v>0</v>
      </c>
      <c r="BL9" s="87">
        <v>21</v>
      </c>
      <c r="BM9" s="87">
        <v>175</v>
      </c>
      <c r="BN9" s="87">
        <v>42</v>
      </c>
      <c r="BO9" s="88">
        <v>24.902292941829575</v>
      </c>
      <c r="BQ9" s="89" t="s">
        <v>125</v>
      </c>
    </row>
    <row r="10" spans="1:71">
      <c r="A10" s="93" t="s">
        <v>57</v>
      </c>
      <c r="B10" s="84" cm="1">
        <f t="array" aca="1" ref="B10" ca="1">INDIRECT("R"&amp;ROW()&amp;"C"&amp;MATCH($A$3,$BQ$8:$BQ$12,0)*10+8,0)</f>
        <v>615</v>
      </c>
      <c r="C10" s="114" cm="1">
        <f t="array" aca="1" ref="C10" ca="1">IFERROR(VALUE(INDIRECT("R"&amp;ROW()&amp;"C"&amp;MATCH($A$3,$BQ$8:$BQ$12,0)*10+9,0)),"o")</f>
        <v>0.48</v>
      </c>
      <c r="D10" s="84" cm="1">
        <f t="array" aca="1" ref="D10" ca="1">INDIRECT("R"&amp;ROW()&amp;"C"&amp;MATCH($A$3,$BQ$8:$BQ$12,0)*10+10,0)</f>
        <v>295</v>
      </c>
      <c r="E10" s="85" cm="1">
        <f t="array" aca="1" ref="E10" ca="1">INDIRECT("R"&amp;ROW()&amp;"C"&amp;MATCH($A$3,$BQ$8:$BQ$12,0)*10+11,0)</f>
        <v>294</v>
      </c>
      <c r="F10" s="85" cm="1">
        <f t="array" aca="1" ref="F10" ca="1">INDIRECT("R"&amp;ROW()&amp;"C"&amp;MATCH($A$3,$BQ$8:$BQ$12,0)*10+12,0)</f>
        <v>0</v>
      </c>
      <c r="G10" s="86" cm="1">
        <f t="array" aca="1" ref="G10" ca="1">INDIRECT("R"&amp;ROW()&amp;"C"&amp;MATCH($A$3,$BQ$8:$BQ$12,0)*10+13,0)</f>
        <v>0</v>
      </c>
      <c r="H10" s="110" cm="1">
        <f t="array" aca="1" ref="H10" ca="1">INDIRECT("R"&amp;ROW()&amp;"C"&amp;MATCH($A$3,$BQ$8:$BQ$12,0)*10+14,0)</f>
        <v>3</v>
      </c>
      <c r="I10" s="85" cm="1">
        <f t="array" aca="1" ref="I10" ca="1">INDIRECT("R"&amp;ROW()&amp;"C"&amp;MATCH($A$3,$BQ$8:$BQ$12,0)*10+15,0)</f>
        <v>60</v>
      </c>
      <c r="J10" s="85" cm="1">
        <f t="array" aca="1" ref="J10" ca="1">INDIRECT("R"&amp;ROW()&amp;"C"&amp;MATCH($A$3,$BQ$8:$BQ$12,0)*10+16,0)</f>
        <v>31</v>
      </c>
      <c r="K10" s="86" cm="1">
        <f t="array" aca="1" ref="K10" ca="1">INDIRECT("R"&amp;ROW()&amp;"C"&amp;MATCH($A$3,$BQ$8:$BQ$12,0)*10+17,0)</f>
        <v>21.370271470078151</v>
      </c>
      <c r="M10" s="124" t="str" cm="1">
        <f t="array" aca="1" ref="M10" ca="1">IF(INDIRECT("R"&amp;ROW()&amp;$BR$16,0)="o","",INDIRECT("R"&amp;ROW()&amp;$BR$16,0))</f>
        <v/>
      </c>
      <c r="N10" s="123" cm="1">
        <f t="array" aca="1" ref="N10" ca="1">IF(INDIRECT("R"&amp;ROW()&amp;$BR$17,0)="o","",INDIRECT("R"&amp;ROW()&amp;$BR$17,0))</f>
        <v>22</v>
      </c>
      <c r="O10" s="123" cm="1">
        <f t="array" aca="1" ref="O10" ca="1">IF(INDIRECT("R"&amp;ROW()&amp;$BR$18,0)="o","",INDIRECT("R"&amp;ROW()&amp;$BR$18,0))</f>
        <v>10</v>
      </c>
      <c r="P10" s="125" cm="1">
        <f t="array" aca="1" ref="P10" ca="1">IF(INDIRECT("R"&amp;ROW()&amp;$BR$19,0)="o","",INDIRECT("R"&amp;ROW()&amp;$BR$19,0))</f>
        <v>60</v>
      </c>
      <c r="Q10"/>
      <c r="R10" s="30" t="s">
        <v>136</v>
      </c>
      <c r="S10" s="27" t="str">
        <f t="shared" si="0"/>
        <v>o</v>
      </c>
      <c r="T10" s="87" t="s">
        <v>136</v>
      </c>
      <c r="U10" s="87" t="s">
        <v>136</v>
      </c>
      <c r="V10" s="87" t="s">
        <v>136</v>
      </c>
      <c r="W10" s="87" t="s">
        <v>136</v>
      </c>
      <c r="X10" s="87" t="s">
        <v>136</v>
      </c>
      <c r="Y10" s="87" t="s">
        <v>136</v>
      </c>
      <c r="Z10" s="87" t="s">
        <v>136</v>
      </c>
      <c r="AA10" s="88" t="s">
        <v>136</v>
      </c>
      <c r="AB10" s="30">
        <v>211</v>
      </c>
      <c r="AC10" s="27" t="str">
        <f t="shared" si="1"/>
        <v>47%</v>
      </c>
      <c r="AD10" s="87">
        <v>100</v>
      </c>
      <c r="AE10" s="87">
        <v>100</v>
      </c>
      <c r="AF10" s="87">
        <v>0</v>
      </c>
      <c r="AG10" s="87">
        <v>0</v>
      </c>
      <c r="AH10" s="87">
        <v>3</v>
      </c>
      <c r="AI10" s="87">
        <v>28</v>
      </c>
      <c r="AJ10" s="87">
        <v>22</v>
      </c>
      <c r="AK10" s="88">
        <v>2.090164557825029</v>
      </c>
      <c r="AL10" s="30">
        <v>195</v>
      </c>
      <c r="AM10" s="27" t="str">
        <f t="shared" si="2"/>
        <v>49%</v>
      </c>
      <c r="AN10" s="87">
        <v>96</v>
      </c>
      <c r="AO10" s="87">
        <v>95</v>
      </c>
      <c r="AP10" s="87">
        <v>0</v>
      </c>
      <c r="AQ10" s="87">
        <v>0</v>
      </c>
      <c r="AR10" s="87">
        <v>10</v>
      </c>
      <c r="AS10" s="87">
        <v>10</v>
      </c>
      <c r="AT10" s="87">
        <v>10</v>
      </c>
      <c r="AU10" s="88">
        <v>0</v>
      </c>
      <c r="AV10" s="30">
        <v>209</v>
      </c>
      <c r="AW10" s="27" t="str">
        <f t="shared" si="3"/>
        <v>47%</v>
      </c>
      <c r="AX10" s="87">
        <v>99</v>
      </c>
      <c r="AY10" s="87">
        <v>99</v>
      </c>
      <c r="AZ10" s="87" t="s">
        <v>136</v>
      </c>
      <c r="BA10" s="87" t="s">
        <v>136</v>
      </c>
      <c r="BB10" s="87">
        <v>60</v>
      </c>
      <c r="BC10" s="87">
        <v>60</v>
      </c>
      <c r="BD10" s="87">
        <v>60</v>
      </c>
      <c r="BE10" s="88">
        <v>0</v>
      </c>
      <c r="BF10" s="30">
        <v>615</v>
      </c>
      <c r="BG10" s="27" t="str">
        <f t="shared" si="4"/>
        <v>48%</v>
      </c>
      <c r="BH10" s="87">
        <v>295</v>
      </c>
      <c r="BI10" s="87">
        <v>294</v>
      </c>
      <c r="BJ10" s="87">
        <v>0</v>
      </c>
      <c r="BK10" s="87">
        <v>0</v>
      </c>
      <c r="BL10" s="87">
        <v>3</v>
      </c>
      <c r="BM10" s="87">
        <v>60</v>
      </c>
      <c r="BN10" s="87">
        <v>31</v>
      </c>
      <c r="BO10" s="88">
        <v>21.370271470078151</v>
      </c>
      <c r="BQ10" s="89" t="s">
        <v>129</v>
      </c>
    </row>
    <row r="11" spans="1:71">
      <c r="A11" s="93" t="s">
        <v>58</v>
      </c>
      <c r="B11" s="84" cm="1">
        <f t="array" aca="1" ref="B11" ca="1">INDIRECT("R"&amp;ROW()&amp;"C"&amp;MATCH($A$3,$BQ$8:$BQ$12,0)*10+8,0)</f>
        <v>647</v>
      </c>
      <c r="C11" s="114" cm="1">
        <f t="array" aca="1" ref="C11" ca="1">IFERROR(VALUE(INDIRECT("R"&amp;ROW()&amp;"C"&amp;MATCH($A$3,$BQ$8:$BQ$12,0)*10+9,0)),"o")</f>
        <v>0.22</v>
      </c>
      <c r="D11" s="84" cm="1">
        <f t="array" aca="1" ref="D11" ca="1">INDIRECT("R"&amp;ROW()&amp;"C"&amp;MATCH($A$3,$BQ$8:$BQ$12,0)*10+10,0)</f>
        <v>142</v>
      </c>
      <c r="E11" s="85" cm="1">
        <f t="array" aca="1" ref="E11" ca="1">INDIRECT("R"&amp;ROW()&amp;"C"&amp;MATCH($A$3,$BQ$8:$BQ$12,0)*10+11,0)</f>
        <v>142</v>
      </c>
      <c r="F11" s="85" cm="1">
        <f t="array" aca="1" ref="F11" ca="1">INDIRECT("R"&amp;ROW()&amp;"C"&amp;MATCH($A$3,$BQ$8:$BQ$12,0)*10+12,0)</f>
        <v>0</v>
      </c>
      <c r="G11" s="86" cm="1">
        <f t="array" aca="1" ref="G11" ca="1">INDIRECT("R"&amp;ROW()&amp;"C"&amp;MATCH($A$3,$BQ$8:$BQ$12,0)*10+13,0)</f>
        <v>0</v>
      </c>
      <c r="H11" s="110" cm="1">
        <f t="array" aca="1" ref="H11" ca="1">INDIRECT("R"&amp;ROW()&amp;"C"&amp;MATCH($A$3,$BQ$8:$BQ$12,0)*10+14,0)</f>
        <v>36</v>
      </c>
      <c r="I11" s="85" cm="1">
        <f t="array" aca="1" ref="I11" ca="1">INDIRECT("R"&amp;ROW()&amp;"C"&amp;MATCH($A$3,$BQ$8:$BQ$12,0)*10+15,0)</f>
        <v>122</v>
      </c>
      <c r="J11" s="85" cm="1">
        <f t="array" aca="1" ref="J11" ca="1">INDIRECT("R"&amp;ROW()&amp;"C"&amp;MATCH($A$3,$BQ$8:$BQ$12,0)*10+16,0)</f>
        <v>99</v>
      </c>
      <c r="K11" s="86" cm="1">
        <f t="array" aca="1" ref="K11" ca="1">INDIRECT("R"&amp;ROW()&amp;"C"&amp;MATCH($A$3,$BQ$8:$BQ$12,0)*10+17,0)</f>
        <v>23.384275554792282</v>
      </c>
      <c r="M11" s="124" cm="1">
        <f t="array" aca="1" ref="M11" ca="1">IF(INDIRECT("R"&amp;ROW()&amp;$BR$16,0)="o","",INDIRECT("R"&amp;ROW()&amp;$BR$16,0))</f>
        <v>100</v>
      </c>
      <c r="N11" s="123" cm="1">
        <f t="array" aca="1" ref="N11" ca="1">IF(INDIRECT("R"&amp;ROW()&amp;$BR$17,0)="o","",INDIRECT("R"&amp;ROW()&amp;$BR$17,0))</f>
        <v>36</v>
      </c>
      <c r="O11" s="123" t="str" cm="1">
        <f t="array" aca="1" ref="O11" ca="1">IF(INDIRECT("R"&amp;ROW()&amp;$BR$18,0)="o","",INDIRECT("R"&amp;ROW()&amp;$BR$18,0))</f>
        <v/>
      </c>
      <c r="P11" s="125" cm="1">
        <f t="array" aca="1" ref="P11" ca="1">IF(INDIRECT("R"&amp;ROW()&amp;$BR$19,0)="o","",INDIRECT("R"&amp;ROW()&amp;$BR$19,0))</f>
        <v>101</v>
      </c>
      <c r="Q11"/>
      <c r="R11" s="30">
        <v>150</v>
      </c>
      <c r="S11" s="27" t="str">
        <f t="shared" si="0"/>
        <v>7%</v>
      </c>
      <c r="T11" s="87">
        <v>11</v>
      </c>
      <c r="U11" s="87">
        <v>11</v>
      </c>
      <c r="V11" s="87">
        <v>0</v>
      </c>
      <c r="W11" s="87">
        <v>0</v>
      </c>
      <c r="X11" s="87">
        <v>74</v>
      </c>
      <c r="Y11" s="87">
        <v>122</v>
      </c>
      <c r="Z11" s="87">
        <v>100</v>
      </c>
      <c r="AA11" s="88">
        <v>23.090336428117212</v>
      </c>
      <c r="AB11" s="30">
        <v>205</v>
      </c>
      <c r="AC11" s="27" t="str">
        <f t="shared" si="1"/>
        <v>2%</v>
      </c>
      <c r="AD11" s="87">
        <v>5</v>
      </c>
      <c r="AE11" s="87">
        <v>5</v>
      </c>
      <c r="AF11" s="87">
        <v>0</v>
      </c>
      <c r="AG11" s="87">
        <v>0</v>
      </c>
      <c r="AH11" s="87">
        <v>36</v>
      </c>
      <c r="AI11" s="87">
        <v>36</v>
      </c>
      <c r="AJ11" s="87">
        <v>36</v>
      </c>
      <c r="AK11" s="88">
        <v>0</v>
      </c>
      <c r="AL11" s="30">
        <v>147</v>
      </c>
      <c r="AM11" s="27" t="str">
        <f t="shared" si="2"/>
        <v>0%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 t="s">
        <v>136</v>
      </c>
      <c r="AU11" s="88" t="s">
        <v>136</v>
      </c>
      <c r="AV11" s="30">
        <v>145</v>
      </c>
      <c r="AW11" s="27" t="str">
        <f t="shared" si="3"/>
        <v>87%</v>
      </c>
      <c r="AX11" s="87">
        <v>126</v>
      </c>
      <c r="AY11" s="87">
        <v>126</v>
      </c>
      <c r="AZ11" s="87" t="s">
        <v>136</v>
      </c>
      <c r="BA11" s="87" t="s">
        <v>136</v>
      </c>
      <c r="BB11" s="87">
        <v>41</v>
      </c>
      <c r="BC11" s="87">
        <v>110</v>
      </c>
      <c r="BD11" s="87">
        <v>101</v>
      </c>
      <c r="BE11" s="88">
        <v>20.265070425860362</v>
      </c>
      <c r="BF11" s="30">
        <v>647</v>
      </c>
      <c r="BG11" s="27" t="str">
        <f t="shared" si="4"/>
        <v>22%</v>
      </c>
      <c r="BH11" s="87">
        <v>142</v>
      </c>
      <c r="BI11" s="87">
        <v>142</v>
      </c>
      <c r="BJ11" s="87">
        <v>0</v>
      </c>
      <c r="BK11" s="87">
        <v>0</v>
      </c>
      <c r="BL11" s="87">
        <v>36</v>
      </c>
      <c r="BM11" s="87">
        <v>122</v>
      </c>
      <c r="BN11" s="87">
        <v>99</v>
      </c>
      <c r="BO11" s="88">
        <v>23.384275554792282</v>
      </c>
      <c r="BQ11" s="89" t="s">
        <v>130</v>
      </c>
    </row>
    <row r="12" spans="1:71">
      <c r="A12" s="93" t="s">
        <v>59</v>
      </c>
      <c r="B12" s="84" cm="1">
        <f t="array" aca="1" ref="B12" ca="1">INDIRECT("R"&amp;ROW()&amp;"C"&amp;MATCH($A$3,$BQ$8:$BQ$12,0)*10+8,0)</f>
        <v>49</v>
      </c>
      <c r="C12" s="114" cm="1">
        <f t="array" aca="1" ref="C12" ca="1">IFERROR(VALUE(INDIRECT("R"&amp;ROW()&amp;"C"&amp;MATCH($A$3,$BQ$8:$BQ$12,0)*10+9,0)),"o")</f>
        <v>0</v>
      </c>
      <c r="D12" s="84" cm="1">
        <f t="array" aca="1" ref="D12" ca="1">INDIRECT("R"&amp;ROW()&amp;"C"&amp;MATCH($A$3,$BQ$8:$BQ$12,0)*10+10,0)</f>
        <v>0</v>
      </c>
      <c r="E12" s="85" cm="1">
        <f t="array" aca="1" ref="E12" ca="1">INDIRECT("R"&amp;ROW()&amp;"C"&amp;MATCH($A$3,$BQ$8:$BQ$12,0)*10+11,0)</f>
        <v>0</v>
      </c>
      <c r="F12" s="85" cm="1">
        <f t="array" aca="1" ref="F12" ca="1">INDIRECT("R"&amp;ROW()&amp;"C"&amp;MATCH($A$3,$BQ$8:$BQ$12,0)*10+12,0)</f>
        <v>0</v>
      </c>
      <c r="G12" s="86" cm="1">
        <f t="array" aca="1" ref="G12" ca="1">INDIRECT("R"&amp;ROW()&amp;"C"&amp;MATCH($A$3,$BQ$8:$BQ$12,0)*10+13,0)</f>
        <v>0</v>
      </c>
      <c r="H12" s="110" cm="1">
        <f t="array" aca="1" ref="H12" ca="1">INDIRECT("R"&amp;ROW()&amp;"C"&amp;MATCH($A$3,$BQ$8:$BQ$12,0)*10+14,0)</f>
        <v>0</v>
      </c>
      <c r="I12" s="85" cm="1">
        <f t="array" aca="1" ref="I12" ca="1">INDIRECT("R"&amp;ROW()&amp;"C"&amp;MATCH($A$3,$BQ$8:$BQ$12,0)*10+15,0)</f>
        <v>0</v>
      </c>
      <c r="J12" s="85" t="str" cm="1">
        <f t="array" aca="1" ref="J12" ca="1">INDIRECT("R"&amp;ROW()&amp;"C"&amp;MATCH($A$3,$BQ$8:$BQ$12,0)*10+16,0)</f>
        <v>o</v>
      </c>
      <c r="K12" s="86" t="str" cm="1">
        <f t="array" aca="1" ref="K12" ca="1">INDIRECT("R"&amp;ROW()&amp;"C"&amp;MATCH($A$3,$BQ$8:$BQ$12,0)*10+17,0)</f>
        <v>o</v>
      </c>
      <c r="M12" s="124" t="str" cm="1">
        <f t="array" aca="1" ref="M12" ca="1">IF(INDIRECT("R"&amp;ROW()&amp;$BR$16,0)="o","",INDIRECT("R"&amp;ROW()&amp;$BR$16,0))</f>
        <v/>
      </c>
      <c r="N12" s="123" t="str" cm="1">
        <f t="array" aca="1" ref="N12" ca="1">IF(INDIRECT("R"&amp;ROW()&amp;$BR$17,0)="o","",INDIRECT("R"&amp;ROW()&amp;$BR$17,0))</f>
        <v/>
      </c>
      <c r="O12" s="123" t="str" cm="1">
        <f t="array" aca="1" ref="O12" ca="1">IF(INDIRECT("R"&amp;ROW()&amp;$BR$18,0)="o","",INDIRECT("R"&amp;ROW()&amp;$BR$18,0))</f>
        <v/>
      </c>
      <c r="P12" s="125" t="str" cm="1">
        <f t="array" aca="1" ref="P12" ca="1">IF(INDIRECT("R"&amp;ROW()&amp;$BR$19,0)="o","",INDIRECT("R"&amp;ROW()&amp;$BR$19,0))</f>
        <v/>
      </c>
      <c r="Q12"/>
      <c r="R12" s="30" t="s">
        <v>136</v>
      </c>
      <c r="S12" s="27" t="str">
        <f t="shared" si="0"/>
        <v>o</v>
      </c>
      <c r="T12" s="87" t="s">
        <v>136</v>
      </c>
      <c r="U12" s="87" t="s">
        <v>136</v>
      </c>
      <c r="V12" s="87" t="s">
        <v>136</v>
      </c>
      <c r="W12" s="87" t="s">
        <v>136</v>
      </c>
      <c r="X12" s="87" t="s">
        <v>136</v>
      </c>
      <c r="Y12" s="87" t="s">
        <v>136</v>
      </c>
      <c r="Z12" s="87" t="s">
        <v>136</v>
      </c>
      <c r="AA12" s="88" t="s">
        <v>136</v>
      </c>
      <c r="AB12" s="30">
        <v>49</v>
      </c>
      <c r="AC12" s="27" t="str">
        <f t="shared" si="1"/>
        <v>0%</v>
      </c>
      <c r="AD12" s="87">
        <v>0</v>
      </c>
      <c r="AE12" s="87">
        <v>0</v>
      </c>
      <c r="AF12" s="87">
        <v>0</v>
      </c>
      <c r="AG12" s="87">
        <v>0</v>
      </c>
      <c r="AH12" s="87">
        <v>0</v>
      </c>
      <c r="AI12" s="87">
        <v>0</v>
      </c>
      <c r="AJ12" s="87" t="s">
        <v>136</v>
      </c>
      <c r="AK12" s="88" t="s">
        <v>136</v>
      </c>
      <c r="AL12" s="30" t="s">
        <v>136</v>
      </c>
      <c r="AM12" s="27" t="str">
        <f t="shared" si="2"/>
        <v>o</v>
      </c>
      <c r="AN12" s="87" t="s">
        <v>136</v>
      </c>
      <c r="AO12" s="87" t="s">
        <v>136</v>
      </c>
      <c r="AP12" s="87" t="s">
        <v>136</v>
      </c>
      <c r="AQ12" s="87" t="s">
        <v>136</v>
      </c>
      <c r="AR12" s="87" t="s">
        <v>136</v>
      </c>
      <c r="AS12" s="87" t="s">
        <v>136</v>
      </c>
      <c r="AT12" s="87" t="s">
        <v>136</v>
      </c>
      <c r="AU12" s="88" t="s">
        <v>136</v>
      </c>
      <c r="AV12" s="30" t="s">
        <v>136</v>
      </c>
      <c r="AW12" s="27" t="str">
        <f t="shared" si="3"/>
        <v>o</v>
      </c>
      <c r="AX12" s="87" t="s">
        <v>136</v>
      </c>
      <c r="AY12" s="87" t="s">
        <v>136</v>
      </c>
      <c r="AZ12" s="87" t="s">
        <v>136</v>
      </c>
      <c r="BA12" s="87" t="s">
        <v>136</v>
      </c>
      <c r="BB12" s="87" t="s">
        <v>136</v>
      </c>
      <c r="BC12" s="87" t="s">
        <v>136</v>
      </c>
      <c r="BD12" s="87" t="s">
        <v>136</v>
      </c>
      <c r="BE12" s="88" t="s">
        <v>136</v>
      </c>
      <c r="BF12" s="30">
        <v>49</v>
      </c>
      <c r="BG12" s="27" t="str">
        <f t="shared" si="4"/>
        <v>0%</v>
      </c>
      <c r="BH12" s="87">
        <v>0</v>
      </c>
      <c r="BI12" s="87">
        <v>0</v>
      </c>
      <c r="BJ12" s="87">
        <v>0</v>
      </c>
      <c r="BK12" s="87">
        <v>0</v>
      </c>
      <c r="BL12" s="87">
        <v>0</v>
      </c>
      <c r="BM12" s="87">
        <v>0</v>
      </c>
      <c r="BN12" s="87" t="s">
        <v>136</v>
      </c>
      <c r="BO12" s="88" t="s">
        <v>136</v>
      </c>
      <c r="BQ12" s="89" t="s">
        <v>132</v>
      </c>
    </row>
    <row r="13" spans="1:71">
      <c r="A13" s="93" t="s">
        <v>60</v>
      </c>
      <c r="B13" s="84" cm="1">
        <f t="array" aca="1" ref="B13" ca="1">INDIRECT("R"&amp;ROW()&amp;"C"&amp;MATCH($A$3,$BQ$8:$BQ$12,0)*10+8,0)</f>
        <v>572</v>
      </c>
      <c r="C13" s="114" cm="1">
        <f t="array" aca="1" ref="C13" ca="1">IFERROR(VALUE(INDIRECT("R"&amp;ROW()&amp;"C"&amp;MATCH($A$3,$BQ$8:$BQ$12,0)*10+9,0)),"o")</f>
        <v>0.9</v>
      </c>
      <c r="D13" s="84" cm="1">
        <f t="array" aca="1" ref="D13" ca="1">INDIRECT("R"&amp;ROW()&amp;"C"&amp;MATCH($A$3,$BQ$8:$BQ$12,0)*10+10,0)</f>
        <v>516</v>
      </c>
      <c r="E13" s="85" cm="1">
        <f t="array" aca="1" ref="E13" ca="1">INDIRECT("R"&amp;ROW()&amp;"C"&amp;MATCH($A$3,$BQ$8:$BQ$12,0)*10+11,0)</f>
        <v>515</v>
      </c>
      <c r="F13" s="85" cm="1">
        <f t="array" aca="1" ref="F13" ca="1">INDIRECT("R"&amp;ROW()&amp;"C"&amp;MATCH($A$3,$BQ$8:$BQ$12,0)*10+12,0)</f>
        <v>0</v>
      </c>
      <c r="G13" s="86" cm="1">
        <f t="array" aca="1" ref="G13" ca="1">INDIRECT("R"&amp;ROW()&amp;"C"&amp;MATCH($A$3,$BQ$8:$BQ$12,0)*10+13,0)</f>
        <v>0</v>
      </c>
      <c r="H13" s="110" cm="1">
        <f t="array" aca="1" ref="H13" ca="1">INDIRECT("R"&amp;ROW()&amp;"C"&amp;MATCH($A$3,$BQ$8:$BQ$12,0)*10+14,0)</f>
        <v>40</v>
      </c>
      <c r="I13" s="85" cm="1">
        <f t="array" aca="1" ref="I13" ca="1">INDIRECT("R"&amp;ROW()&amp;"C"&amp;MATCH($A$3,$BQ$8:$BQ$12,0)*10+15,0)</f>
        <v>134</v>
      </c>
      <c r="J13" s="85" cm="1">
        <f t="array" aca="1" ref="J13" ca="1">INDIRECT("R"&amp;ROW()&amp;"C"&amp;MATCH($A$3,$BQ$8:$BQ$12,0)*10+16,0)</f>
        <v>86</v>
      </c>
      <c r="K13" s="86" cm="1">
        <f t="array" aca="1" ref="K13" ca="1">INDIRECT("R"&amp;ROW()&amp;"C"&amp;MATCH($A$3,$BQ$8:$BQ$12,0)*10+17,0)</f>
        <v>31.748099757907909</v>
      </c>
      <c r="M13" s="124" cm="1">
        <f t="array" aca="1" ref="M13" ca="1">IF(INDIRECT("R"&amp;ROW()&amp;$BR$16,0)="o","",INDIRECT("R"&amp;ROW()&amp;$BR$16,0))</f>
        <v>66</v>
      </c>
      <c r="N13" s="123" cm="1">
        <f t="array" aca="1" ref="N13" ca="1">IF(INDIRECT("R"&amp;ROW()&amp;$BR$17,0)="o","",INDIRECT("R"&amp;ROW()&amp;$BR$17,0))</f>
        <v>134</v>
      </c>
      <c r="O13" s="123" cm="1">
        <f t="array" aca="1" ref="O13" ca="1">IF(INDIRECT("R"&amp;ROW()&amp;$BR$18,0)="o","",INDIRECT("R"&amp;ROW()&amp;$BR$18,0))</f>
        <v>49</v>
      </c>
      <c r="P13" s="125" cm="1">
        <f t="array" aca="1" ref="P13" ca="1">IF(INDIRECT("R"&amp;ROW()&amp;$BR$19,0)="o","",INDIRECT("R"&amp;ROW()&amp;$BR$19,0))</f>
        <v>88</v>
      </c>
      <c r="Q13"/>
      <c r="R13" s="30">
        <v>136</v>
      </c>
      <c r="S13" s="27" t="str">
        <f t="shared" si="0"/>
        <v>90%</v>
      </c>
      <c r="T13" s="87">
        <v>123</v>
      </c>
      <c r="U13" s="87">
        <v>122</v>
      </c>
      <c r="V13" s="87">
        <v>0</v>
      </c>
      <c r="W13" s="87">
        <v>0</v>
      </c>
      <c r="X13" s="87">
        <v>66</v>
      </c>
      <c r="Y13" s="87">
        <v>66</v>
      </c>
      <c r="Z13" s="87">
        <v>66</v>
      </c>
      <c r="AA13" s="88">
        <v>0</v>
      </c>
      <c r="AB13" s="30">
        <v>160</v>
      </c>
      <c r="AC13" s="27" t="str">
        <f t="shared" si="1"/>
        <v>83%</v>
      </c>
      <c r="AD13" s="87">
        <v>132</v>
      </c>
      <c r="AE13" s="87">
        <v>132</v>
      </c>
      <c r="AF13" s="87">
        <v>0</v>
      </c>
      <c r="AG13" s="87">
        <v>0</v>
      </c>
      <c r="AH13" s="87">
        <v>134</v>
      </c>
      <c r="AI13" s="87">
        <v>134</v>
      </c>
      <c r="AJ13" s="87">
        <v>134</v>
      </c>
      <c r="AK13" s="88">
        <v>0</v>
      </c>
      <c r="AL13" s="30">
        <v>124</v>
      </c>
      <c r="AM13" s="27" t="str">
        <f t="shared" si="2"/>
        <v>94%</v>
      </c>
      <c r="AN13" s="87">
        <v>117</v>
      </c>
      <c r="AO13" s="87">
        <v>117</v>
      </c>
      <c r="AP13" s="87">
        <v>0</v>
      </c>
      <c r="AQ13" s="87">
        <v>0</v>
      </c>
      <c r="AR13" s="87">
        <v>40</v>
      </c>
      <c r="AS13" s="87">
        <v>49</v>
      </c>
      <c r="AT13" s="87">
        <v>49</v>
      </c>
      <c r="AU13" s="88">
        <v>1.9936903122120229</v>
      </c>
      <c r="AV13" s="30">
        <v>152</v>
      </c>
      <c r="AW13" s="27" t="str">
        <f t="shared" si="3"/>
        <v>95%</v>
      </c>
      <c r="AX13" s="87">
        <v>144</v>
      </c>
      <c r="AY13" s="87">
        <v>144</v>
      </c>
      <c r="AZ13" s="87" t="s">
        <v>136</v>
      </c>
      <c r="BA13" s="87" t="s">
        <v>136</v>
      </c>
      <c r="BB13" s="87">
        <v>88</v>
      </c>
      <c r="BC13" s="87">
        <v>88</v>
      </c>
      <c r="BD13" s="87">
        <v>88</v>
      </c>
      <c r="BE13" s="88">
        <v>0</v>
      </c>
      <c r="BF13" s="30">
        <v>572</v>
      </c>
      <c r="BG13" s="27" t="str">
        <f t="shared" si="4"/>
        <v>90%</v>
      </c>
      <c r="BH13" s="87">
        <v>516</v>
      </c>
      <c r="BI13" s="87">
        <v>515</v>
      </c>
      <c r="BJ13" s="87">
        <v>0</v>
      </c>
      <c r="BK13" s="87">
        <v>0</v>
      </c>
      <c r="BL13" s="87">
        <v>40</v>
      </c>
      <c r="BM13" s="87">
        <v>134</v>
      </c>
      <c r="BN13" s="87">
        <v>86</v>
      </c>
      <c r="BO13" s="88">
        <v>31.748099757907909</v>
      </c>
    </row>
    <row r="14" spans="1:71">
      <c r="A14" s="93" t="s">
        <v>61</v>
      </c>
      <c r="B14" s="84" cm="1">
        <f t="array" aca="1" ref="B14" ca="1">INDIRECT("R"&amp;ROW()&amp;"C"&amp;MATCH($A$3,$BQ$8:$BQ$12,0)*10+8,0)</f>
        <v>65</v>
      </c>
      <c r="C14" s="114" cm="1">
        <f t="array" aca="1" ref="C14" ca="1">IFERROR(VALUE(INDIRECT("R"&amp;ROW()&amp;"C"&amp;MATCH($A$3,$BQ$8:$BQ$12,0)*10+9,0)),"o")</f>
        <v>0.94</v>
      </c>
      <c r="D14" s="84" cm="1">
        <f t="array" aca="1" ref="D14" ca="1">INDIRECT("R"&amp;ROW()&amp;"C"&amp;MATCH($A$3,$BQ$8:$BQ$12,0)*10+10,0)</f>
        <v>61</v>
      </c>
      <c r="E14" s="85" cm="1">
        <f t="array" aca="1" ref="E14" ca="1">INDIRECT("R"&amp;ROW()&amp;"C"&amp;MATCH($A$3,$BQ$8:$BQ$12,0)*10+11,0)</f>
        <v>58</v>
      </c>
      <c r="F14" s="85" cm="1">
        <f t="array" aca="1" ref="F14" ca="1">INDIRECT("R"&amp;ROW()&amp;"C"&amp;MATCH($A$3,$BQ$8:$BQ$12,0)*10+12,0)</f>
        <v>3</v>
      </c>
      <c r="G14" s="86" t="str" cm="1">
        <f t="array" aca="1" ref="G14" ca="1">INDIRECT("R"&amp;ROW()&amp;"C"&amp;MATCH($A$3,$BQ$8:$BQ$12,0)*10+13,0)</f>
        <v>o</v>
      </c>
      <c r="H14" s="110" cm="1">
        <f t="array" aca="1" ref="H14" ca="1">INDIRECT("R"&amp;ROW()&amp;"C"&amp;MATCH($A$3,$BQ$8:$BQ$12,0)*10+14,0)</f>
        <v>60</v>
      </c>
      <c r="I14" s="85" cm="1">
        <f t="array" aca="1" ref="I14" ca="1">INDIRECT("R"&amp;ROW()&amp;"C"&amp;MATCH($A$3,$BQ$8:$BQ$12,0)*10+15,0)</f>
        <v>60</v>
      </c>
      <c r="J14" s="85" cm="1">
        <f t="array" aca="1" ref="J14" ca="1">INDIRECT("R"&amp;ROW()&amp;"C"&amp;MATCH($A$3,$BQ$8:$BQ$12,0)*10+16,0)</f>
        <v>60</v>
      </c>
      <c r="K14" s="86" cm="1">
        <f t="array" aca="1" ref="K14" ca="1">INDIRECT("R"&amp;ROW()&amp;"C"&amp;MATCH($A$3,$BQ$8:$BQ$12,0)*10+17,0)</f>
        <v>0</v>
      </c>
      <c r="M14" s="124" t="str" cm="1">
        <f t="array" aca="1" ref="M14" ca="1">IF(INDIRECT("R"&amp;ROW()&amp;$BR$16,0)="o","",INDIRECT("R"&amp;ROW()&amp;$BR$16,0))</f>
        <v/>
      </c>
      <c r="N14" s="123" t="str" cm="1">
        <f t="array" aca="1" ref="N14" ca="1">IF(INDIRECT("R"&amp;ROW()&amp;$BR$17,0)="o","",INDIRECT("R"&amp;ROW()&amp;$BR$17,0))</f>
        <v/>
      </c>
      <c r="O14" s="123" t="str" cm="1">
        <f t="array" aca="1" ref="O14" ca="1">IF(INDIRECT("R"&amp;ROW()&amp;$BR$18,0)="o","",INDIRECT("R"&amp;ROW()&amp;$BR$18,0))</f>
        <v/>
      </c>
      <c r="P14" s="125" cm="1">
        <f t="array" aca="1" ref="P14" ca="1">IF(INDIRECT("R"&amp;ROW()&amp;$BR$19,0)="o","",INDIRECT("R"&amp;ROW()&amp;$BR$19,0))</f>
        <v>60</v>
      </c>
      <c r="Q14"/>
      <c r="R14" s="30" t="s">
        <v>136</v>
      </c>
      <c r="S14" s="27" t="str">
        <f t="shared" si="0"/>
        <v>o</v>
      </c>
      <c r="T14" s="87" t="s">
        <v>136</v>
      </c>
      <c r="U14" s="87" t="s">
        <v>136</v>
      </c>
      <c r="V14" s="87" t="s">
        <v>136</v>
      </c>
      <c r="W14" s="87" t="s">
        <v>136</v>
      </c>
      <c r="X14" s="87" t="s">
        <v>136</v>
      </c>
      <c r="Y14" s="87" t="s">
        <v>136</v>
      </c>
      <c r="Z14" s="87" t="s">
        <v>136</v>
      </c>
      <c r="AA14" s="88" t="s">
        <v>136</v>
      </c>
      <c r="AB14" s="30" t="s">
        <v>136</v>
      </c>
      <c r="AC14" s="27" t="str">
        <f t="shared" si="1"/>
        <v>o</v>
      </c>
      <c r="AD14" s="87" t="s">
        <v>136</v>
      </c>
      <c r="AE14" s="87" t="s">
        <v>136</v>
      </c>
      <c r="AF14" s="87" t="s">
        <v>136</v>
      </c>
      <c r="AG14" s="87" t="s">
        <v>136</v>
      </c>
      <c r="AH14" s="87" t="s">
        <v>136</v>
      </c>
      <c r="AI14" s="87" t="s">
        <v>136</v>
      </c>
      <c r="AJ14" s="87" t="s">
        <v>136</v>
      </c>
      <c r="AK14" s="88" t="s">
        <v>136</v>
      </c>
      <c r="AL14" s="30" t="s">
        <v>136</v>
      </c>
      <c r="AM14" s="27" t="str">
        <f t="shared" si="2"/>
        <v>o</v>
      </c>
      <c r="AN14" s="87" t="s">
        <v>136</v>
      </c>
      <c r="AO14" s="87" t="s">
        <v>136</v>
      </c>
      <c r="AP14" s="87" t="s">
        <v>136</v>
      </c>
      <c r="AQ14" s="87" t="s">
        <v>136</v>
      </c>
      <c r="AR14" s="87" t="s">
        <v>136</v>
      </c>
      <c r="AS14" s="87" t="s">
        <v>136</v>
      </c>
      <c r="AT14" s="87" t="s">
        <v>136</v>
      </c>
      <c r="AU14" s="88" t="s">
        <v>136</v>
      </c>
      <c r="AV14" s="30">
        <v>65</v>
      </c>
      <c r="AW14" s="27" t="str">
        <f t="shared" si="3"/>
        <v>94%</v>
      </c>
      <c r="AX14" s="87">
        <v>61</v>
      </c>
      <c r="AY14" s="87">
        <v>58</v>
      </c>
      <c r="AZ14" s="87">
        <v>3</v>
      </c>
      <c r="BA14" s="87" t="s">
        <v>136</v>
      </c>
      <c r="BB14" s="87">
        <v>60</v>
      </c>
      <c r="BC14" s="87">
        <v>60</v>
      </c>
      <c r="BD14" s="87">
        <v>60</v>
      </c>
      <c r="BE14" s="88">
        <v>0</v>
      </c>
      <c r="BF14" s="30">
        <v>65</v>
      </c>
      <c r="BG14" s="27" t="str">
        <f t="shared" si="4"/>
        <v>94%</v>
      </c>
      <c r="BH14" s="87">
        <v>61</v>
      </c>
      <c r="BI14" s="87">
        <v>58</v>
      </c>
      <c r="BJ14" s="87">
        <v>3</v>
      </c>
      <c r="BK14" s="87" t="s">
        <v>136</v>
      </c>
      <c r="BL14" s="87">
        <v>60</v>
      </c>
      <c r="BM14" s="87">
        <v>60</v>
      </c>
      <c r="BN14" s="87">
        <v>60</v>
      </c>
      <c r="BO14" s="88">
        <v>0</v>
      </c>
      <c r="BQ14" s="120" t="s">
        <v>161</v>
      </c>
      <c r="BR14" s="2">
        <v>19</v>
      </c>
      <c r="BS14" s="121"/>
    </row>
    <row r="15" spans="1:71">
      <c r="A15" s="93" t="s">
        <v>62</v>
      </c>
      <c r="B15" s="84" cm="1">
        <f t="array" aca="1" ref="B15" ca="1">INDIRECT("R"&amp;ROW()&amp;"C"&amp;MATCH($A$3,$BQ$8:$BQ$12,0)*10+8,0)</f>
        <v>236</v>
      </c>
      <c r="C15" s="114" cm="1">
        <f t="array" aca="1" ref="C15" ca="1">IFERROR(VALUE(INDIRECT("R"&amp;ROW()&amp;"C"&amp;MATCH($A$3,$BQ$8:$BQ$12,0)*10+9,0)),"o")</f>
        <v>0.94</v>
      </c>
      <c r="D15" s="84" cm="1">
        <f t="array" aca="1" ref="D15" ca="1">INDIRECT("R"&amp;ROW()&amp;"C"&amp;MATCH($A$3,$BQ$8:$BQ$12,0)*10+10,0)</f>
        <v>221</v>
      </c>
      <c r="E15" s="85" cm="1">
        <f t="array" aca="1" ref="E15" ca="1">INDIRECT("R"&amp;ROW()&amp;"C"&amp;MATCH($A$3,$BQ$8:$BQ$12,0)*10+11,0)</f>
        <v>209</v>
      </c>
      <c r="F15" s="85" cm="1">
        <f t="array" aca="1" ref="F15" ca="1">INDIRECT("R"&amp;ROW()&amp;"C"&amp;MATCH($A$3,$BQ$8:$BQ$12,0)*10+12,0)</f>
        <v>0</v>
      </c>
      <c r="G15" s="86" cm="1">
        <f t="array" aca="1" ref="G15" ca="1">INDIRECT("R"&amp;ROW()&amp;"C"&amp;MATCH($A$3,$BQ$8:$BQ$12,0)*10+13,0)</f>
        <v>58</v>
      </c>
      <c r="H15" s="110" cm="1">
        <f t="array" aca="1" ref="H15" ca="1">INDIRECT("R"&amp;ROW()&amp;"C"&amp;MATCH($A$3,$BQ$8:$BQ$12,0)*10+14,0)</f>
        <v>6</v>
      </c>
      <c r="I15" s="85" cm="1">
        <f t="array" aca="1" ref="I15" ca="1">INDIRECT("R"&amp;ROW()&amp;"C"&amp;MATCH($A$3,$BQ$8:$BQ$12,0)*10+15,0)</f>
        <v>174</v>
      </c>
      <c r="J15" s="85" cm="1">
        <f t="array" aca="1" ref="J15" ca="1">INDIRECT("R"&amp;ROW()&amp;"C"&amp;MATCH($A$3,$BQ$8:$BQ$12,0)*10+16,0)</f>
        <v>69</v>
      </c>
      <c r="K15" s="86" cm="1">
        <f t="array" aca="1" ref="K15" ca="1">INDIRECT("R"&amp;ROW()&amp;"C"&amp;MATCH($A$3,$BQ$8:$BQ$12,0)*10+17,0)</f>
        <v>58.572954897502889</v>
      </c>
      <c r="M15" s="124" cm="1">
        <f t="array" aca="1" ref="M15" ca="1">IF(INDIRECT("R"&amp;ROW()&amp;$BR$16,0)="o","",INDIRECT("R"&amp;ROW()&amp;$BR$16,0))</f>
        <v>20</v>
      </c>
      <c r="N15" s="123" cm="1">
        <f t="array" aca="1" ref="N15" ca="1">IF(INDIRECT("R"&amp;ROW()&amp;$BR$17,0)="o","",INDIRECT("R"&amp;ROW()&amp;$BR$17,0))</f>
        <v>45</v>
      </c>
      <c r="O15" s="123" cm="1">
        <f t="array" aca="1" ref="O15" ca="1">IF(INDIRECT("R"&amp;ROW()&amp;$BR$18,0)="o","",INDIRECT("R"&amp;ROW()&amp;$BR$18,0))</f>
        <v>174</v>
      </c>
      <c r="P15" s="125" cm="1">
        <f t="array" aca="1" ref="P15" ca="1">IF(INDIRECT("R"&amp;ROW()&amp;$BR$19,0)="o","",INDIRECT("R"&amp;ROW()&amp;$BR$19,0))</f>
        <v>89</v>
      </c>
      <c r="Q15"/>
      <c r="R15" s="30">
        <v>70</v>
      </c>
      <c r="S15" s="27" t="str">
        <f t="shared" si="0"/>
        <v>100%</v>
      </c>
      <c r="T15" s="87">
        <v>70</v>
      </c>
      <c r="U15" s="87">
        <v>64</v>
      </c>
      <c r="V15" s="87">
        <v>0</v>
      </c>
      <c r="W15" s="87">
        <v>58</v>
      </c>
      <c r="X15" s="87">
        <v>6</v>
      </c>
      <c r="Y15" s="87">
        <v>110</v>
      </c>
      <c r="Z15" s="87">
        <v>20</v>
      </c>
      <c r="AA15" s="88">
        <v>35.119685926051694</v>
      </c>
      <c r="AB15" s="30">
        <v>69</v>
      </c>
      <c r="AC15" s="27" t="str">
        <f t="shared" si="1"/>
        <v>96%</v>
      </c>
      <c r="AD15" s="87">
        <v>66</v>
      </c>
      <c r="AE15" s="87">
        <v>63</v>
      </c>
      <c r="AF15" s="87">
        <v>0</v>
      </c>
      <c r="AG15" s="87">
        <v>0</v>
      </c>
      <c r="AH15" s="87">
        <v>45</v>
      </c>
      <c r="AI15" s="87">
        <v>45</v>
      </c>
      <c r="AJ15" s="87">
        <v>45</v>
      </c>
      <c r="AK15" s="88">
        <v>0</v>
      </c>
      <c r="AL15" s="30">
        <v>49</v>
      </c>
      <c r="AM15" s="27" t="str">
        <f t="shared" si="2"/>
        <v>80%</v>
      </c>
      <c r="AN15" s="87">
        <v>39</v>
      </c>
      <c r="AO15" s="87">
        <v>39</v>
      </c>
      <c r="AP15" s="87">
        <v>0</v>
      </c>
      <c r="AQ15" s="87">
        <v>0</v>
      </c>
      <c r="AR15" s="87">
        <v>174</v>
      </c>
      <c r="AS15" s="87">
        <v>174</v>
      </c>
      <c r="AT15" s="87">
        <v>174</v>
      </c>
      <c r="AU15" s="88">
        <v>0</v>
      </c>
      <c r="AV15" s="30">
        <v>48</v>
      </c>
      <c r="AW15" s="27" t="str">
        <f t="shared" si="3"/>
        <v>96%</v>
      </c>
      <c r="AX15" s="87">
        <v>46</v>
      </c>
      <c r="AY15" s="87">
        <v>43</v>
      </c>
      <c r="AZ15" s="87" t="s">
        <v>136</v>
      </c>
      <c r="BA15" s="87" t="s">
        <v>136</v>
      </c>
      <c r="BB15" s="87">
        <v>89</v>
      </c>
      <c r="BC15" s="87">
        <v>89</v>
      </c>
      <c r="BD15" s="87">
        <v>89</v>
      </c>
      <c r="BE15" s="88">
        <v>0</v>
      </c>
      <c r="BF15" s="30">
        <v>236</v>
      </c>
      <c r="BG15" s="27" t="str">
        <f t="shared" si="4"/>
        <v>94%</v>
      </c>
      <c r="BH15" s="87">
        <v>221</v>
      </c>
      <c r="BI15" s="87">
        <v>209</v>
      </c>
      <c r="BJ15" s="87">
        <v>0</v>
      </c>
      <c r="BK15" s="87">
        <v>58</v>
      </c>
      <c r="BL15" s="87">
        <v>6</v>
      </c>
      <c r="BM15" s="87">
        <v>174</v>
      </c>
      <c r="BN15" s="87">
        <v>69</v>
      </c>
      <c r="BO15" s="88">
        <v>58.572954897502889</v>
      </c>
      <c r="BQ15" s="120" t="s">
        <v>168</v>
      </c>
      <c r="BR15" s="2">
        <v>26</v>
      </c>
    </row>
    <row r="16" spans="1:71">
      <c r="A16" s="93" t="s">
        <v>63</v>
      </c>
      <c r="B16" s="84" cm="1">
        <f t="array" aca="1" ref="B16" ca="1">INDIRECT("R"&amp;ROW()&amp;"C"&amp;MATCH($A$3,$BQ$8:$BQ$12,0)*10+8,0)</f>
        <v>177</v>
      </c>
      <c r="C16" s="114" cm="1">
        <f t="array" aca="1" ref="C16" ca="1">IFERROR(VALUE(INDIRECT("R"&amp;ROW()&amp;"C"&amp;MATCH($A$3,$BQ$8:$BQ$12,0)*10+9,0)),"o")</f>
        <v>0</v>
      </c>
      <c r="D16" s="84" cm="1">
        <f t="array" aca="1" ref="D16" ca="1">INDIRECT("R"&amp;ROW()&amp;"C"&amp;MATCH($A$3,$BQ$8:$BQ$12,0)*10+10,0)</f>
        <v>0</v>
      </c>
      <c r="E16" s="85" t="str" cm="1">
        <f t="array" aca="1" ref="E16" ca="1">INDIRECT("R"&amp;ROW()&amp;"C"&amp;MATCH($A$3,$BQ$8:$BQ$12,0)*10+11,0)</f>
        <v>o</v>
      </c>
      <c r="F16" s="85" t="str" cm="1">
        <f t="array" aca="1" ref="F16" ca="1">INDIRECT("R"&amp;ROW()&amp;"C"&amp;MATCH($A$3,$BQ$8:$BQ$12,0)*10+12,0)</f>
        <v>o</v>
      </c>
      <c r="G16" s="86" t="str" cm="1">
        <f t="array" aca="1" ref="G16" ca="1">INDIRECT("R"&amp;ROW()&amp;"C"&amp;MATCH($A$3,$BQ$8:$BQ$12,0)*10+13,0)</f>
        <v>o</v>
      </c>
      <c r="H16" s="110" cm="1">
        <f t="array" aca="1" ref="H16" ca="1">INDIRECT("R"&amp;ROW()&amp;"C"&amp;MATCH($A$3,$BQ$8:$BQ$12,0)*10+14,0)</f>
        <v>0</v>
      </c>
      <c r="I16" s="85" cm="1">
        <f t="array" aca="1" ref="I16" ca="1">INDIRECT("R"&amp;ROW()&amp;"C"&amp;MATCH($A$3,$BQ$8:$BQ$12,0)*10+15,0)</f>
        <v>0</v>
      </c>
      <c r="J16" s="85" t="str" cm="1">
        <f t="array" aca="1" ref="J16" ca="1">INDIRECT("R"&amp;ROW()&amp;"C"&amp;MATCH($A$3,$BQ$8:$BQ$12,0)*10+16,0)</f>
        <v>o</v>
      </c>
      <c r="K16" s="86" t="str" cm="1">
        <f t="array" aca="1" ref="K16" ca="1">INDIRECT("R"&amp;ROW()&amp;"C"&amp;MATCH($A$3,$BQ$8:$BQ$12,0)*10+17,0)</f>
        <v>o</v>
      </c>
      <c r="M16" s="124" t="str" cm="1">
        <f t="array" aca="1" ref="M16" ca="1">IF(INDIRECT("R"&amp;ROW()&amp;$BR$16,0)="o","",INDIRECT("R"&amp;ROW()&amp;$BR$16,0))</f>
        <v/>
      </c>
      <c r="N16" s="123" t="str" cm="1">
        <f t="array" aca="1" ref="N16" ca="1">IF(INDIRECT("R"&amp;ROW()&amp;$BR$17,0)="o","",INDIRECT("R"&amp;ROW()&amp;$BR$17,0))</f>
        <v/>
      </c>
      <c r="O16" s="123" t="str" cm="1">
        <f t="array" aca="1" ref="O16" ca="1">IF(INDIRECT("R"&amp;ROW()&amp;$BR$18,0)="o","",INDIRECT("R"&amp;ROW()&amp;$BR$18,0))</f>
        <v/>
      </c>
      <c r="P16" s="125" t="str" cm="1">
        <f t="array" aca="1" ref="P16" ca="1">IF(INDIRECT("R"&amp;ROW()&amp;$BR$19,0)="o","",INDIRECT("R"&amp;ROW()&amp;$BR$19,0))</f>
        <v/>
      </c>
      <c r="Q16"/>
      <c r="R16" s="30" t="s">
        <v>136</v>
      </c>
      <c r="S16" s="27" t="str">
        <f t="shared" si="0"/>
        <v>o</v>
      </c>
      <c r="T16" s="87" t="s">
        <v>136</v>
      </c>
      <c r="U16" s="87" t="s">
        <v>136</v>
      </c>
      <c r="V16" s="87" t="s">
        <v>136</v>
      </c>
      <c r="W16" s="87" t="s">
        <v>136</v>
      </c>
      <c r="X16" s="87" t="s">
        <v>136</v>
      </c>
      <c r="Y16" s="87" t="s">
        <v>136</v>
      </c>
      <c r="Z16" s="87" t="s">
        <v>136</v>
      </c>
      <c r="AA16" s="88" t="s">
        <v>136</v>
      </c>
      <c r="AB16" s="30" t="s">
        <v>136</v>
      </c>
      <c r="AC16" s="27" t="str">
        <f t="shared" si="1"/>
        <v>o</v>
      </c>
      <c r="AD16" s="87" t="s">
        <v>136</v>
      </c>
      <c r="AE16" s="87" t="s">
        <v>136</v>
      </c>
      <c r="AF16" s="87" t="s">
        <v>136</v>
      </c>
      <c r="AG16" s="87" t="s">
        <v>136</v>
      </c>
      <c r="AH16" s="87" t="s">
        <v>136</v>
      </c>
      <c r="AI16" s="87" t="s">
        <v>136</v>
      </c>
      <c r="AJ16" s="87" t="s">
        <v>136</v>
      </c>
      <c r="AK16" s="88" t="s">
        <v>136</v>
      </c>
      <c r="AL16" s="30" t="s">
        <v>136</v>
      </c>
      <c r="AM16" s="27" t="str">
        <f t="shared" si="2"/>
        <v>o</v>
      </c>
      <c r="AN16" s="87" t="s">
        <v>136</v>
      </c>
      <c r="AO16" s="87" t="s">
        <v>136</v>
      </c>
      <c r="AP16" s="87" t="s">
        <v>136</v>
      </c>
      <c r="AQ16" s="87" t="s">
        <v>136</v>
      </c>
      <c r="AR16" s="87" t="s">
        <v>136</v>
      </c>
      <c r="AS16" s="87" t="s">
        <v>136</v>
      </c>
      <c r="AT16" s="87" t="s">
        <v>136</v>
      </c>
      <c r="AU16" s="88" t="s">
        <v>136</v>
      </c>
      <c r="AV16" s="30">
        <v>177</v>
      </c>
      <c r="AW16" s="27" t="str">
        <f t="shared" si="3"/>
        <v>0%</v>
      </c>
      <c r="AX16" s="87">
        <v>0</v>
      </c>
      <c r="AY16" s="87" t="s">
        <v>136</v>
      </c>
      <c r="AZ16" s="87" t="s">
        <v>136</v>
      </c>
      <c r="BA16" s="87" t="s">
        <v>136</v>
      </c>
      <c r="BB16" s="87">
        <v>0</v>
      </c>
      <c r="BC16" s="87">
        <v>0</v>
      </c>
      <c r="BD16" s="87" t="s">
        <v>136</v>
      </c>
      <c r="BE16" s="88" t="s">
        <v>136</v>
      </c>
      <c r="BF16" s="30">
        <v>177</v>
      </c>
      <c r="BG16" s="27" t="str">
        <f t="shared" si="4"/>
        <v>0%</v>
      </c>
      <c r="BH16" s="87">
        <v>0</v>
      </c>
      <c r="BI16" s="87" t="s">
        <v>136</v>
      </c>
      <c r="BJ16" s="87" t="s">
        <v>136</v>
      </c>
      <c r="BK16" s="87" t="s">
        <v>136</v>
      </c>
      <c r="BL16" s="87">
        <v>0</v>
      </c>
      <c r="BM16" s="87">
        <v>0</v>
      </c>
      <c r="BN16" s="87" t="s">
        <v>136</v>
      </c>
      <c r="BO16" s="88" t="s">
        <v>136</v>
      </c>
      <c r="BR16" s="69" t="str" cm="1">
        <f t="array" aca="1" ref="BR16" ca="1">"C"&amp;INDIRECT("R"&amp;MATCH($M$3,$BQ$14:$BQ$15,0)+13&amp;"C70",0)</f>
        <v>C26</v>
      </c>
    </row>
    <row r="17" spans="1:70">
      <c r="A17" s="93" t="s">
        <v>64</v>
      </c>
      <c r="B17" s="84" cm="1">
        <f t="array" aca="1" ref="B17" ca="1">INDIRECT("R"&amp;ROW()&amp;"C"&amp;MATCH($A$3,$BQ$8:$BQ$12,0)*10+8,0)</f>
        <v>129</v>
      </c>
      <c r="C17" s="114" cm="1">
        <f t="array" aca="1" ref="C17" ca="1">IFERROR(VALUE(INDIRECT("R"&amp;ROW()&amp;"C"&amp;MATCH($A$3,$BQ$8:$BQ$12,0)*10+9,0)),"o")</f>
        <v>0</v>
      </c>
      <c r="D17" s="84" cm="1">
        <f t="array" aca="1" ref="D17" ca="1">INDIRECT("R"&amp;ROW()&amp;"C"&amp;MATCH($A$3,$BQ$8:$BQ$12,0)*10+10,0)</f>
        <v>0</v>
      </c>
      <c r="E17" s="85" cm="1">
        <f t="array" aca="1" ref="E17" ca="1">INDIRECT("R"&amp;ROW()&amp;"C"&amp;MATCH($A$3,$BQ$8:$BQ$12,0)*10+11,0)</f>
        <v>0</v>
      </c>
      <c r="F17" s="85" cm="1">
        <f t="array" aca="1" ref="F17" ca="1">INDIRECT("R"&amp;ROW()&amp;"C"&amp;MATCH($A$3,$BQ$8:$BQ$12,0)*10+12,0)</f>
        <v>0</v>
      </c>
      <c r="G17" s="86" cm="1">
        <f t="array" aca="1" ref="G17" ca="1">INDIRECT("R"&amp;ROW()&amp;"C"&amp;MATCH($A$3,$BQ$8:$BQ$12,0)*10+13,0)</f>
        <v>0</v>
      </c>
      <c r="H17" s="110" cm="1">
        <f t="array" aca="1" ref="H17" ca="1">INDIRECT("R"&amp;ROW()&amp;"C"&amp;MATCH($A$3,$BQ$8:$BQ$12,0)*10+14,0)</f>
        <v>0</v>
      </c>
      <c r="I17" s="85" cm="1">
        <f t="array" aca="1" ref="I17" ca="1">INDIRECT("R"&amp;ROW()&amp;"C"&amp;MATCH($A$3,$BQ$8:$BQ$12,0)*10+15,0)</f>
        <v>0</v>
      </c>
      <c r="J17" s="85" t="str" cm="1">
        <f t="array" aca="1" ref="J17" ca="1">INDIRECT("R"&amp;ROW()&amp;"C"&amp;MATCH($A$3,$BQ$8:$BQ$12,0)*10+16,0)</f>
        <v>o</v>
      </c>
      <c r="K17" s="86" t="str" cm="1">
        <f t="array" aca="1" ref="K17" ca="1">INDIRECT("R"&amp;ROW()&amp;"C"&amp;MATCH($A$3,$BQ$8:$BQ$12,0)*10+17,0)</f>
        <v>o</v>
      </c>
      <c r="M17" s="124" t="str" cm="1">
        <f t="array" aca="1" ref="M17" ca="1">IF(INDIRECT("R"&amp;ROW()&amp;$BR$16,0)="o","",INDIRECT("R"&amp;ROW()&amp;$BR$16,0))</f>
        <v/>
      </c>
      <c r="N17" s="123" t="str" cm="1">
        <f t="array" aca="1" ref="N17" ca="1">IF(INDIRECT("R"&amp;ROW()&amp;$BR$17,0)="o","",INDIRECT("R"&amp;ROW()&amp;$BR$17,0))</f>
        <v/>
      </c>
      <c r="O17" s="123" t="str" cm="1">
        <f t="array" aca="1" ref="O17" ca="1">IF(INDIRECT("R"&amp;ROW()&amp;$BR$18,0)="o","",INDIRECT("R"&amp;ROW()&amp;$BR$18,0))</f>
        <v/>
      </c>
      <c r="P17" s="125" t="str" cm="1">
        <f t="array" aca="1" ref="P17" ca="1">IF(INDIRECT("R"&amp;ROW()&amp;$BR$19,0)="o","",INDIRECT("R"&amp;ROW()&amp;$BR$19,0))</f>
        <v/>
      </c>
      <c r="Q17"/>
      <c r="R17" s="30" t="s">
        <v>136</v>
      </c>
      <c r="S17" s="27" t="str">
        <f t="shared" si="0"/>
        <v>o</v>
      </c>
      <c r="T17" s="87" t="s">
        <v>136</v>
      </c>
      <c r="U17" s="87" t="s">
        <v>136</v>
      </c>
      <c r="V17" s="87" t="s">
        <v>136</v>
      </c>
      <c r="W17" s="87" t="s">
        <v>136</v>
      </c>
      <c r="X17" s="87" t="s">
        <v>136</v>
      </c>
      <c r="Y17" s="87" t="s">
        <v>136</v>
      </c>
      <c r="Z17" s="87" t="s">
        <v>136</v>
      </c>
      <c r="AA17" s="88" t="s">
        <v>136</v>
      </c>
      <c r="AB17" s="30">
        <v>129</v>
      </c>
      <c r="AC17" s="27" t="str">
        <f t="shared" si="1"/>
        <v>0%</v>
      </c>
      <c r="AD17" s="87">
        <v>0</v>
      </c>
      <c r="AE17" s="87">
        <v>0</v>
      </c>
      <c r="AF17" s="87">
        <v>0</v>
      </c>
      <c r="AG17" s="87">
        <v>0</v>
      </c>
      <c r="AH17" s="87">
        <v>0</v>
      </c>
      <c r="AI17" s="87">
        <v>0</v>
      </c>
      <c r="AJ17" s="87" t="s">
        <v>136</v>
      </c>
      <c r="AK17" s="88" t="s">
        <v>136</v>
      </c>
      <c r="AL17" s="30" t="s">
        <v>136</v>
      </c>
      <c r="AM17" s="27" t="str">
        <f t="shared" si="2"/>
        <v>o</v>
      </c>
      <c r="AN17" s="87" t="s">
        <v>136</v>
      </c>
      <c r="AO17" s="87" t="s">
        <v>136</v>
      </c>
      <c r="AP17" s="87" t="s">
        <v>136</v>
      </c>
      <c r="AQ17" s="87" t="s">
        <v>136</v>
      </c>
      <c r="AR17" s="87" t="s">
        <v>136</v>
      </c>
      <c r="AS17" s="87" t="s">
        <v>136</v>
      </c>
      <c r="AT17" s="87" t="s">
        <v>136</v>
      </c>
      <c r="AU17" s="88" t="s">
        <v>136</v>
      </c>
      <c r="AV17" s="30" t="s">
        <v>136</v>
      </c>
      <c r="AW17" s="27" t="str">
        <f t="shared" si="3"/>
        <v>o</v>
      </c>
      <c r="AX17" s="87" t="s">
        <v>136</v>
      </c>
      <c r="AY17" s="87" t="s">
        <v>136</v>
      </c>
      <c r="AZ17" s="87" t="s">
        <v>136</v>
      </c>
      <c r="BA17" s="87" t="s">
        <v>136</v>
      </c>
      <c r="BB17" s="87" t="s">
        <v>136</v>
      </c>
      <c r="BC17" s="87" t="s">
        <v>136</v>
      </c>
      <c r="BD17" s="87" t="s">
        <v>136</v>
      </c>
      <c r="BE17" s="88" t="s">
        <v>136</v>
      </c>
      <c r="BF17" s="30">
        <v>129</v>
      </c>
      <c r="BG17" s="27" t="str">
        <f t="shared" si="4"/>
        <v>0%</v>
      </c>
      <c r="BH17" s="87">
        <v>0</v>
      </c>
      <c r="BI17" s="87">
        <v>0</v>
      </c>
      <c r="BJ17" s="87">
        <v>0</v>
      </c>
      <c r="BK17" s="87">
        <v>0</v>
      </c>
      <c r="BL17" s="87">
        <v>0</v>
      </c>
      <c r="BM17" s="87">
        <v>0</v>
      </c>
      <c r="BN17" s="87" t="s">
        <v>136</v>
      </c>
      <c r="BO17" s="88" t="s">
        <v>136</v>
      </c>
      <c r="BR17" s="69" t="str" cm="1">
        <f t="array" aca="1" ref="BR17" ca="1">"C"&amp;INDIRECT("R"&amp;MATCH($M$3,$BQ$14:$BQ$15,0)+13&amp;"C70",0)+10</f>
        <v>C36</v>
      </c>
    </row>
    <row r="18" spans="1:70">
      <c r="A18" s="93" t="s">
        <v>65</v>
      </c>
      <c r="B18" s="84" cm="1">
        <f t="array" aca="1" ref="B18" ca="1">INDIRECT("R"&amp;ROW()&amp;"C"&amp;MATCH($A$3,$BQ$8:$BQ$12,0)*10+8,0)</f>
        <v>292</v>
      </c>
      <c r="C18" s="114" cm="1">
        <f t="array" aca="1" ref="C18" ca="1">IFERROR(VALUE(INDIRECT("R"&amp;ROW()&amp;"C"&amp;MATCH($A$3,$BQ$8:$BQ$12,0)*10+9,0)),"o")</f>
        <v>0.8</v>
      </c>
      <c r="D18" s="84" cm="1">
        <f t="array" aca="1" ref="D18" ca="1">INDIRECT("R"&amp;ROW()&amp;"C"&amp;MATCH($A$3,$BQ$8:$BQ$12,0)*10+10,0)</f>
        <v>234</v>
      </c>
      <c r="E18" s="85" cm="1">
        <f t="array" aca="1" ref="E18" ca="1">INDIRECT("R"&amp;ROW()&amp;"C"&amp;MATCH($A$3,$BQ$8:$BQ$12,0)*10+11,0)</f>
        <v>226</v>
      </c>
      <c r="F18" s="85" cm="1">
        <f t="array" aca="1" ref="F18" ca="1">INDIRECT("R"&amp;ROW()&amp;"C"&amp;MATCH($A$3,$BQ$8:$BQ$12,0)*10+12,0)</f>
        <v>0</v>
      </c>
      <c r="G18" s="86" cm="1">
        <f t="array" aca="1" ref="G18" ca="1">INDIRECT("R"&amp;ROW()&amp;"C"&amp;MATCH($A$3,$BQ$8:$BQ$12,0)*10+13,0)</f>
        <v>8</v>
      </c>
      <c r="H18" s="110" cm="1">
        <f t="array" aca="1" ref="H18" ca="1">INDIRECT("R"&amp;ROW()&amp;"C"&amp;MATCH($A$3,$BQ$8:$BQ$12,0)*10+14,0)</f>
        <v>4</v>
      </c>
      <c r="I18" s="85" cm="1">
        <f t="array" aca="1" ref="I18" ca="1">INDIRECT("R"&amp;ROW()&amp;"C"&amp;MATCH($A$3,$BQ$8:$BQ$12,0)*10+15,0)</f>
        <v>18</v>
      </c>
      <c r="J18" s="85" cm="1">
        <f t="array" aca="1" ref="J18" ca="1">INDIRECT("R"&amp;ROW()&amp;"C"&amp;MATCH($A$3,$BQ$8:$BQ$12,0)*10+16,0)</f>
        <v>12</v>
      </c>
      <c r="K18" s="86" cm="1">
        <f t="array" aca="1" ref="K18" ca="1">INDIRECT("R"&amp;ROW()&amp;"C"&amp;MATCH($A$3,$BQ$8:$BQ$12,0)*10+17,0)</f>
        <v>5.642025607418895</v>
      </c>
      <c r="M18" s="124" cm="1">
        <f t="array" aca="1" ref="M18" ca="1">IF(INDIRECT("R"&amp;ROW()&amp;$BR$16,0)="o","",INDIRECT("R"&amp;ROW()&amp;$BR$16,0))</f>
        <v>5</v>
      </c>
      <c r="N18" s="123" t="str" cm="1">
        <f t="array" aca="1" ref="N18" ca="1">IF(INDIRECT("R"&amp;ROW()&amp;$BR$17,0)="o","",INDIRECT("R"&amp;ROW()&amp;$BR$17,0))</f>
        <v/>
      </c>
      <c r="O18" s="123" cm="1">
        <f t="array" aca="1" ref="O18" ca="1">IF(INDIRECT("R"&amp;ROW()&amp;$BR$18,0)="o","",INDIRECT("R"&amp;ROW()&amp;$BR$18,0))</f>
        <v>11</v>
      </c>
      <c r="P18" s="125" cm="1">
        <f t="array" aca="1" ref="P18" ca="1">IF(INDIRECT("R"&amp;ROW()&amp;$BR$19,0)="o","",INDIRECT("R"&amp;ROW()&amp;$BR$19,0))</f>
        <v>18</v>
      </c>
      <c r="Q18"/>
      <c r="R18" s="30">
        <v>87</v>
      </c>
      <c r="S18" s="27" t="str">
        <f t="shared" si="0"/>
        <v>89%</v>
      </c>
      <c r="T18" s="87">
        <v>77</v>
      </c>
      <c r="U18" s="87">
        <v>69</v>
      </c>
      <c r="V18" s="87">
        <v>0</v>
      </c>
      <c r="W18" s="87">
        <v>8</v>
      </c>
      <c r="X18" s="87">
        <v>4</v>
      </c>
      <c r="Y18" s="87">
        <v>7</v>
      </c>
      <c r="Z18" s="87">
        <v>5</v>
      </c>
      <c r="AA18" s="88">
        <v>1.4251668247853997</v>
      </c>
      <c r="AB18" s="30" t="s">
        <v>136</v>
      </c>
      <c r="AC18" s="27" t="str">
        <f t="shared" si="1"/>
        <v>o</v>
      </c>
      <c r="AD18" s="87" t="s">
        <v>136</v>
      </c>
      <c r="AE18" s="87" t="s">
        <v>136</v>
      </c>
      <c r="AF18" s="87" t="s">
        <v>136</v>
      </c>
      <c r="AG18" s="87" t="s">
        <v>136</v>
      </c>
      <c r="AH18" s="87" t="s">
        <v>136</v>
      </c>
      <c r="AI18" s="87" t="s">
        <v>136</v>
      </c>
      <c r="AJ18" s="87" t="s">
        <v>136</v>
      </c>
      <c r="AK18" s="88" t="s">
        <v>136</v>
      </c>
      <c r="AL18" s="30">
        <v>94</v>
      </c>
      <c r="AM18" s="27" t="str">
        <f t="shared" si="2"/>
        <v>63%</v>
      </c>
      <c r="AN18" s="87">
        <v>59</v>
      </c>
      <c r="AO18" s="87">
        <v>59</v>
      </c>
      <c r="AP18" s="87">
        <v>0</v>
      </c>
      <c r="AQ18" s="87">
        <v>0</v>
      </c>
      <c r="AR18" s="87">
        <v>11</v>
      </c>
      <c r="AS18" s="87">
        <v>11</v>
      </c>
      <c r="AT18" s="87">
        <v>11</v>
      </c>
      <c r="AU18" s="88">
        <v>0</v>
      </c>
      <c r="AV18" s="30">
        <v>111</v>
      </c>
      <c r="AW18" s="27" t="str">
        <f t="shared" si="3"/>
        <v>88%</v>
      </c>
      <c r="AX18" s="87">
        <v>98</v>
      </c>
      <c r="AY18" s="87">
        <v>98</v>
      </c>
      <c r="AZ18" s="87" t="s">
        <v>136</v>
      </c>
      <c r="BA18" s="87" t="s">
        <v>136</v>
      </c>
      <c r="BB18" s="87">
        <v>18</v>
      </c>
      <c r="BC18" s="87">
        <v>18</v>
      </c>
      <c r="BD18" s="87">
        <v>18</v>
      </c>
      <c r="BE18" s="88">
        <v>0</v>
      </c>
      <c r="BF18" s="30">
        <v>292</v>
      </c>
      <c r="BG18" s="27" t="str">
        <f t="shared" si="4"/>
        <v>80%</v>
      </c>
      <c r="BH18" s="87">
        <v>234</v>
      </c>
      <c r="BI18" s="87">
        <v>226</v>
      </c>
      <c r="BJ18" s="87">
        <v>0</v>
      </c>
      <c r="BK18" s="87">
        <v>8</v>
      </c>
      <c r="BL18" s="87">
        <v>4</v>
      </c>
      <c r="BM18" s="87">
        <v>18</v>
      </c>
      <c r="BN18" s="87">
        <v>12</v>
      </c>
      <c r="BO18" s="88">
        <v>5.642025607418895</v>
      </c>
      <c r="BR18" s="69" t="str" cm="1">
        <f t="array" aca="1" ref="BR18" ca="1">"C"&amp;INDIRECT("R"&amp;MATCH($M$3,$BQ$14:$BQ$15,0)+13&amp;"C70",0)+20</f>
        <v>C46</v>
      </c>
    </row>
    <row r="19" spans="1:70">
      <c r="A19" s="93" t="s">
        <v>66</v>
      </c>
      <c r="B19" s="84" cm="1">
        <f t="array" aca="1" ref="B19" ca="1">INDIRECT("R"&amp;ROW()&amp;"C"&amp;MATCH($A$3,$BQ$8:$BQ$12,0)*10+8,0)</f>
        <v>36</v>
      </c>
      <c r="C19" s="114" cm="1">
        <f t="array" aca="1" ref="C19" ca="1">IFERROR(VALUE(INDIRECT("R"&amp;ROW()&amp;"C"&amp;MATCH($A$3,$BQ$8:$BQ$12,0)*10+9,0)),"o")</f>
        <v>1</v>
      </c>
      <c r="D19" s="84" cm="1">
        <f t="array" aca="1" ref="D19" ca="1">INDIRECT("R"&amp;ROW()&amp;"C"&amp;MATCH($A$3,$BQ$8:$BQ$12,0)*10+10,0)</f>
        <v>36</v>
      </c>
      <c r="E19" s="85" cm="1">
        <f t="array" aca="1" ref="E19" ca="1">INDIRECT("R"&amp;ROW()&amp;"C"&amp;MATCH($A$3,$BQ$8:$BQ$12,0)*10+11,0)</f>
        <v>36</v>
      </c>
      <c r="F19" s="85" t="str" cm="1">
        <f t="array" aca="1" ref="F19" ca="1">INDIRECT("R"&amp;ROW()&amp;"C"&amp;MATCH($A$3,$BQ$8:$BQ$12,0)*10+12,0)</f>
        <v>o</v>
      </c>
      <c r="G19" s="86" t="str" cm="1">
        <f t="array" aca="1" ref="G19" ca="1">INDIRECT("R"&amp;ROW()&amp;"C"&amp;MATCH($A$3,$BQ$8:$BQ$12,0)*10+13,0)</f>
        <v>o</v>
      </c>
      <c r="H19" s="110" cm="1">
        <f t="array" aca="1" ref="H19" ca="1">INDIRECT("R"&amp;ROW()&amp;"C"&amp;MATCH($A$3,$BQ$8:$BQ$12,0)*10+14,0)</f>
        <v>5</v>
      </c>
      <c r="I19" s="85" cm="1">
        <f t="array" aca="1" ref="I19" ca="1">INDIRECT("R"&amp;ROW()&amp;"C"&amp;MATCH($A$3,$BQ$8:$BQ$12,0)*10+15,0)</f>
        <v>5</v>
      </c>
      <c r="J19" s="85" cm="1">
        <f t="array" aca="1" ref="J19" ca="1">INDIRECT("R"&amp;ROW()&amp;"C"&amp;MATCH($A$3,$BQ$8:$BQ$12,0)*10+16,0)</f>
        <v>5</v>
      </c>
      <c r="K19" s="86" cm="1">
        <f t="array" aca="1" ref="K19" ca="1">INDIRECT("R"&amp;ROW()&amp;"C"&amp;MATCH($A$3,$BQ$8:$BQ$12,0)*10+17,0)</f>
        <v>0</v>
      </c>
      <c r="M19" s="124" t="str" cm="1">
        <f t="array" aca="1" ref="M19" ca="1">IF(INDIRECT("R"&amp;ROW()&amp;$BR$16,0)="o","",INDIRECT("R"&amp;ROW()&amp;$BR$16,0))</f>
        <v/>
      </c>
      <c r="N19" s="123" t="str" cm="1">
        <f t="array" aca="1" ref="N19" ca="1">IF(INDIRECT("R"&amp;ROW()&amp;$BR$17,0)="o","",INDIRECT("R"&amp;ROW()&amp;$BR$17,0))</f>
        <v/>
      </c>
      <c r="O19" s="123" t="str" cm="1">
        <f t="array" aca="1" ref="O19" ca="1">IF(INDIRECT("R"&amp;ROW()&amp;$BR$18,0)="o","",INDIRECT("R"&amp;ROW()&amp;$BR$18,0))</f>
        <v/>
      </c>
      <c r="P19" s="125" cm="1">
        <f t="array" aca="1" ref="P19" ca="1">IF(INDIRECT("R"&amp;ROW()&amp;$BR$19,0)="o","",INDIRECT("R"&amp;ROW()&amp;$BR$19,0))</f>
        <v>5</v>
      </c>
      <c r="Q19"/>
      <c r="R19" s="30" t="s">
        <v>136</v>
      </c>
      <c r="S19" s="27" t="str">
        <f t="shared" si="0"/>
        <v>o</v>
      </c>
      <c r="T19" s="87" t="s">
        <v>136</v>
      </c>
      <c r="U19" s="87" t="s">
        <v>136</v>
      </c>
      <c r="V19" s="87" t="s">
        <v>136</v>
      </c>
      <c r="W19" s="87" t="s">
        <v>136</v>
      </c>
      <c r="X19" s="87" t="s">
        <v>136</v>
      </c>
      <c r="Y19" s="87" t="s">
        <v>136</v>
      </c>
      <c r="Z19" s="87" t="s">
        <v>136</v>
      </c>
      <c r="AA19" s="88" t="s">
        <v>136</v>
      </c>
      <c r="AB19" s="30" t="s">
        <v>136</v>
      </c>
      <c r="AC19" s="27" t="str">
        <f t="shared" si="1"/>
        <v>o</v>
      </c>
      <c r="AD19" s="87" t="s">
        <v>136</v>
      </c>
      <c r="AE19" s="87" t="s">
        <v>136</v>
      </c>
      <c r="AF19" s="87" t="s">
        <v>136</v>
      </c>
      <c r="AG19" s="87" t="s">
        <v>136</v>
      </c>
      <c r="AH19" s="87" t="s">
        <v>136</v>
      </c>
      <c r="AI19" s="87" t="s">
        <v>136</v>
      </c>
      <c r="AJ19" s="87" t="s">
        <v>136</v>
      </c>
      <c r="AK19" s="88" t="s">
        <v>136</v>
      </c>
      <c r="AL19" s="30" t="s">
        <v>136</v>
      </c>
      <c r="AM19" s="27" t="str">
        <f t="shared" si="2"/>
        <v>o</v>
      </c>
      <c r="AN19" s="87" t="s">
        <v>136</v>
      </c>
      <c r="AO19" s="87" t="s">
        <v>136</v>
      </c>
      <c r="AP19" s="87" t="s">
        <v>136</v>
      </c>
      <c r="AQ19" s="87" t="s">
        <v>136</v>
      </c>
      <c r="AR19" s="87" t="s">
        <v>136</v>
      </c>
      <c r="AS19" s="87" t="s">
        <v>136</v>
      </c>
      <c r="AT19" s="87" t="s">
        <v>136</v>
      </c>
      <c r="AU19" s="88" t="s">
        <v>136</v>
      </c>
      <c r="AV19" s="30">
        <v>36</v>
      </c>
      <c r="AW19" s="27" t="str">
        <f t="shared" si="3"/>
        <v>100%</v>
      </c>
      <c r="AX19" s="87">
        <v>36</v>
      </c>
      <c r="AY19" s="87">
        <v>36</v>
      </c>
      <c r="AZ19" s="87" t="s">
        <v>136</v>
      </c>
      <c r="BA19" s="87" t="s">
        <v>136</v>
      </c>
      <c r="BB19" s="87">
        <v>5</v>
      </c>
      <c r="BC19" s="87">
        <v>5</v>
      </c>
      <c r="BD19" s="87">
        <v>5</v>
      </c>
      <c r="BE19" s="88">
        <v>0</v>
      </c>
      <c r="BF19" s="30">
        <v>36</v>
      </c>
      <c r="BG19" s="27" t="str">
        <f t="shared" si="4"/>
        <v>100%</v>
      </c>
      <c r="BH19" s="87">
        <v>36</v>
      </c>
      <c r="BI19" s="87">
        <v>36</v>
      </c>
      <c r="BJ19" s="87" t="s">
        <v>136</v>
      </c>
      <c r="BK19" s="87" t="s">
        <v>136</v>
      </c>
      <c r="BL19" s="87">
        <v>5</v>
      </c>
      <c r="BM19" s="87">
        <v>5</v>
      </c>
      <c r="BN19" s="87">
        <v>5</v>
      </c>
      <c r="BO19" s="88">
        <v>0</v>
      </c>
      <c r="BR19" s="69" t="str" cm="1">
        <f t="array" aca="1" ref="BR19" ca="1">"C"&amp;INDIRECT("R"&amp;MATCH($M$3,$BQ$14:$BQ$15,0)+13&amp;"C70",0)+30</f>
        <v>C56</v>
      </c>
    </row>
    <row r="20" spans="1:70">
      <c r="A20" s="93" t="s">
        <v>67</v>
      </c>
      <c r="B20" s="84" cm="1">
        <f t="array" aca="1" ref="B20" ca="1">INDIRECT("R"&amp;ROW()&amp;"C"&amp;MATCH($A$3,$BQ$8:$BQ$12,0)*10+8,0)</f>
        <v>270</v>
      </c>
      <c r="C20" s="114" cm="1">
        <f t="array" aca="1" ref="C20" ca="1">IFERROR(VALUE(INDIRECT("R"&amp;ROW()&amp;"C"&amp;MATCH($A$3,$BQ$8:$BQ$12,0)*10+9,0)),"o")</f>
        <v>0.19</v>
      </c>
      <c r="D20" s="84" cm="1">
        <f t="array" aca="1" ref="D20" ca="1">INDIRECT("R"&amp;ROW()&amp;"C"&amp;MATCH($A$3,$BQ$8:$BQ$12,0)*10+10,0)</f>
        <v>51</v>
      </c>
      <c r="E20" s="85" cm="1">
        <f t="array" aca="1" ref="E20" ca="1">INDIRECT("R"&amp;ROW()&amp;"C"&amp;MATCH($A$3,$BQ$8:$BQ$12,0)*10+11,0)</f>
        <v>50</v>
      </c>
      <c r="F20" s="85" cm="1">
        <f t="array" aca="1" ref="F20" ca="1">INDIRECT("R"&amp;ROW()&amp;"C"&amp;MATCH($A$3,$BQ$8:$BQ$12,0)*10+12,0)</f>
        <v>0</v>
      </c>
      <c r="G20" s="86" cm="1">
        <f t="array" aca="1" ref="G20" ca="1">INDIRECT("R"&amp;ROW()&amp;"C"&amp;MATCH($A$3,$BQ$8:$BQ$12,0)*10+13,0)</f>
        <v>2</v>
      </c>
      <c r="H20" s="110" cm="1">
        <f t="array" aca="1" ref="H20" ca="1">INDIRECT("R"&amp;ROW()&amp;"C"&amp;MATCH($A$3,$BQ$8:$BQ$12,0)*10+14,0)</f>
        <v>28</v>
      </c>
      <c r="I20" s="85" cm="1">
        <f t="array" aca="1" ref="I20" ca="1">INDIRECT("R"&amp;ROW()&amp;"C"&amp;MATCH($A$3,$BQ$8:$BQ$12,0)*10+15,0)</f>
        <v>66</v>
      </c>
      <c r="J20" s="85" cm="1">
        <f t="array" aca="1" ref="J20" ca="1">INDIRECT("R"&amp;ROW()&amp;"C"&amp;MATCH($A$3,$BQ$8:$BQ$12,0)*10+16,0)</f>
        <v>41</v>
      </c>
      <c r="K20" s="86" cm="1">
        <f t="array" aca="1" ref="K20" ca="1">INDIRECT("R"&amp;ROW()&amp;"C"&amp;MATCH($A$3,$BQ$8:$BQ$12,0)*10+17,0)</f>
        <v>13.771439613185247</v>
      </c>
      <c r="M20" s="124" cm="1">
        <f t="array" aca="1" ref="M20" ca="1">IF(INDIRECT("R"&amp;ROW()&amp;$BR$16,0)="o","",INDIRECT("R"&amp;ROW()&amp;$BR$16,0))</f>
        <v>30</v>
      </c>
      <c r="N20" s="123" t="str" cm="1">
        <f t="array" aca="1" ref="N20" ca="1">IF(INDIRECT("R"&amp;ROW()&amp;$BR$17,0)="o","",INDIRECT("R"&amp;ROW()&amp;$BR$17,0))</f>
        <v/>
      </c>
      <c r="O20" s="123" cm="1">
        <f t="array" aca="1" ref="O20" ca="1">IF(INDIRECT("R"&amp;ROW()&amp;$BR$18,0)="o","",INDIRECT("R"&amp;ROW()&amp;$BR$18,0))</f>
        <v>55</v>
      </c>
      <c r="P20" s="125" t="str" cm="1">
        <f t="array" aca="1" ref="P20" ca="1">IF(INDIRECT("R"&amp;ROW()&amp;$BR$19,0)="o","",INDIRECT("R"&amp;ROW()&amp;$BR$19,0))</f>
        <v/>
      </c>
      <c r="Q20"/>
      <c r="R20" s="30">
        <v>81</v>
      </c>
      <c r="S20" s="27" t="str">
        <f t="shared" si="0"/>
        <v>36%</v>
      </c>
      <c r="T20" s="87">
        <v>29</v>
      </c>
      <c r="U20" s="87">
        <v>28</v>
      </c>
      <c r="V20" s="87">
        <v>0</v>
      </c>
      <c r="W20" s="87">
        <v>2</v>
      </c>
      <c r="X20" s="87">
        <v>28</v>
      </c>
      <c r="Y20" s="87">
        <v>66</v>
      </c>
      <c r="Z20" s="87">
        <v>30</v>
      </c>
      <c r="AA20" s="88">
        <v>7.0787268900725655</v>
      </c>
      <c r="AB20" s="30" t="s">
        <v>136</v>
      </c>
      <c r="AC20" s="27" t="str">
        <f t="shared" si="1"/>
        <v>o</v>
      </c>
      <c r="AD20" s="87" t="s">
        <v>136</v>
      </c>
      <c r="AE20" s="87" t="s">
        <v>136</v>
      </c>
      <c r="AF20" s="87" t="s">
        <v>136</v>
      </c>
      <c r="AG20" s="87" t="s">
        <v>136</v>
      </c>
      <c r="AH20" s="87" t="s">
        <v>136</v>
      </c>
      <c r="AI20" s="87" t="s">
        <v>136</v>
      </c>
      <c r="AJ20" s="87" t="s">
        <v>136</v>
      </c>
      <c r="AK20" s="88" t="s">
        <v>136</v>
      </c>
      <c r="AL20" s="30">
        <v>95</v>
      </c>
      <c r="AM20" s="27" t="str">
        <f t="shared" si="2"/>
        <v>23%</v>
      </c>
      <c r="AN20" s="87">
        <v>22</v>
      </c>
      <c r="AO20" s="87">
        <v>22</v>
      </c>
      <c r="AP20" s="87">
        <v>0</v>
      </c>
      <c r="AQ20" s="87">
        <v>0</v>
      </c>
      <c r="AR20" s="87">
        <v>55</v>
      </c>
      <c r="AS20" s="87">
        <v>55</v>
      </c>
      <c r="AT20" s="87">
        <v>55</v>
      </c>
      <c r="AU20" s="88">
        <v>0</v>
      </c>
      <c r="AV20" s="30">
        <v>94</v>
      </c>
      <c r="AW20" s="27" t="str">
        <f t="shared" si="3"/>
        <v>0%</v>
      </c>
      <c r="AX20" s="87">
        <v>0</v>
      </c>
      <c r="AY20" s="87" t="s">
        <v>136</v>
      </c>
      <c r="AZ20" s="87" t="s">
        <v>136</v>
      </c>
      <c r="BA20" s="87" t="s">
        <v>136</v>
      </c>
      <c r="BB20" s="87">
        <v>0</v>
      </c>
      <c r="BC20" s="87">
        <v>0</v>
      </c>
      <c r="BD20" s="87" t="s">
        <v>136</v>
      </c>
      <c r="BE20" s="88" t="s">
        <v>136</v>
      </c>
      <c r="BF20" s="30">
        <v>270</v>
      </c>
      <c r="BG20" s="27" t="str">
        <f t="shared" si="4"/>
        <v>19%</v>
      </c>
      <c r="BH20" s="87">
        <v>51</v>
      </c>
      <c r="BI20" s="87">
        <v>50</v>
      </c>
      <c r="BJ20" s="87">
        <v>0</v>
      </c>
      <c r="BK20" s="87">
        <v>2</v>
      </c>
      <c r="BL20" s="87">
        <v>28</v>
      </c>
      <c r="BM20" s="87">
        <v>66</v>
      </c>
      <c r="BN20" s="87">
        <v>41</v>
      </c>
      <c r="BO20" s="88">
        <v>13.771439613185247</v>
      </c>
    </row>
    <row r="21" spans="1:70">
      <c r="A21" s="93" t="s">
        <v>68</v>
      </c>
      <c r="B21" s="84" cm="1">
        <f t="array" aca="1" ref="B21" ca="1">INDIRECT("R"&amp;ROW()&amp;"C"&amp;MATCH($A$3,$BQ$8:$BQ$12,0)*10+8,0)</f>
        <v>100</v>
      </c>
      <c r="C21" s="114" cm="1">
        <f t="array" aca="1" ref="C21" ca="1">IFERROR(VALUE(INDIRECT("R"&amp;ROW()&amp;"C"&amp;MATCH($A$3,$BQ$8:$BQ$12,0)*10+9,0)),"o")</f>
        <v>0</v>
      </c>
      <c r="D21" s="84" cm="1">
        <f t="array" aca="1" ref="D21" ca="1">INDIRECT("R"&amp;ROW()&amp;"C"&amp;MATCH($A$3,$BQ$8:$BQ$12,0)*10+10,0)</f>
        <v>0</v>
      </c>
      <c r="E21" s="85" cm="1">
        <f t="array" aca="1" ref="E21" ca="1">INDIRECT("R"&amp;ROW()&amp;"C"&amp;MATCH($A$3,$BQ$8:$BQ$12,0)*10+11,0)</f>
        <v>0</v>
      </c>
      <c r="F21" s="85" cm="1">
        <f t="array" aca="1" ref="F21" ca="1">INDIRECT("R"&amp;ROW()&amp;"C"&amp;MATCH($A$3,$BQ$8:$BQ$12,0)*10+12,0)</f>
        <v>0</v>
      </c>
      <c r="G21" s="86" cm="1">
        <f t="array" aca="1" ref="G21" ca="1">INDIRECT("R"&amp;ROW()&amp;"C"&amp;MATCH($A$3,$BQ$8:$BQ$12,0)*10+13,0)</f>
        <v>0</v>
      </c>
      <c r="H21" s="110" cm="1">
        <f t="array" aca="1" ref="H21" ca="1">INDIRECT("R"&amp;ROW()&amp;"C"&amp;MATCH($A$3,$BQ$8:$BQ$12,0)*10+14,0)</f>
        <v>0</v>
      </c>
      <c r="I21" s="85" cm="1">
        <f t="array" aca="1" ref="I21" ca="1">INDIRECT("R"&amp;ROW()&amp;"C"&amp;MATCH($A$3,$BQ$8:$BQ$12,0)*10+15,0)</f>
        <v>0</v>
      </c>
      <c r="J21" s="85" t="str" cm="1">
        <f t="array" aca="1" ref="J21" ca="1">INDIRECT("R"&amp;ROW()&amp;"C"&amp;MATCH($A$3,$BQ$8:$BQ$12,0)*10+16,0)</f>
        <v>o</v>
      </c>
      <c r="K21" s="86" t="str" cm="1">
        <f t="array" aca="1" ref="K21" ca="1">INDIRECT("R"&amp;ROW()&amp;"C"&amp;MATCH($A$3,$BQ$8:$BQ$12,0)*10+17,0)</f>
        <v>o</v>
      </c>
      <c r="M21" s="124" t="str" cm="1">
        <f t="array" aca="1" ref="M21" ca="1">IF(INDIRECT("R"&amp;ROW()&amp;$BR$16,0)="o","",INDIRECT("R"&amp;ROW()&amp;$BR$16,0))</f>
        <v/>
      </c>
      <c r="N21" s="123" t="str" cm="1">
        <f t="array" aca="1" ref="N21" ca="1">IF(INDIRECT("R"&amp;ROW()&amp;$BR$17,0)="o","",INDIRECT("R"&amp;ROW()&amp;$BR$17,0))</f>
        <v/>
      </c>
      <c r="O21" s="123" t="str" cm="1">
        <f t="array" aca="1" ref="O21" ca="1">IF(INDIRECT("R"&amp;ROW()&amp;$BR$18,0)="o","",INDIRECT("R"&amp;ROW()&amp;$BR$18,0))</f>
        <v/>
      </c>
      <c r="P21" s="125" t="str" cm="1">
        <f t="array" aca="1" ref="P21" ca="1">IF(INDIRECT("R"&amp;ROW()&amp;$BR$19,0)="o","",INDIRECT("R"&amp;ROW()&amp;$BR$19,0))</f>
        <v/>
      </c>
      <c r="Q21"/>
      <c r="R21" s="30" t="s">
        <v>136</v>
      </c>
      <c r="S21" s="27" t="str">
        <f t="shared" si="0"/>
        <v>o</v>
      </c>
      <c r="T21" s="87" t="s">
        <v>136</v>
      </c>
      <c r="U21" s="87" t="s">
        <v>136</v>
      </c>
      <c r="V21" s="87" t="s">
        <v>136</v>
      </c>
      <c r="W21" s="87" t="s">
        <v>136</v>
      </c>
      <c r="X21" s="87" t="s">
        <v>136</v>
      </c>
      <c r="Y21" s="87" t="s">
        <v>136</v>
      </c>
      <c r="Z21" s="87" t="s">
        <v>136</v>
      </c>
      <c r="AA21" s="88" t="s">
        <v>136</v>
      </c>
      <c r="AB21" s="30" t="s">
        <v>136</v>
      </c>
      <c r="AC21" s="27" t="str">
        <f t="shared" si="1"/>
        <v>o</v>
      </c>
      <c r="AD21" s="87" t="s">
        <v>136</v>
      </c>
      <c r="AE21" s="87" t="s">
        <v>136</v>
      </c>
      <c r="AF21" s="87" t="s">
        <v>136</v>
      </c>
      <c r="AG21" s="87" t="s">
        <v>136</v>
      </c>
      <c r="AH21" s="87" t="s">
        <v>136</v>
      </c>
      <c r="AI21" s="87" t="s">
        <v>136</v>
      </c>
      <c r="AJ21" s="87" t="s">
        <v>136</v>
      </c>
      <c r="AK21" s="88" t="s">
        <v>136</v>
      </c>
      <c r="AL21" s="30">
        <v>48</v>
      </c>
      <c r="AM21" s="27" t="str">
        <f t="shared" si="2"/>
        <v>0%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 t="s">
        <v>136</v>
      </c>
      <c r="AU21" s="88" t="s">
        <v>136</v>
      </c>
      <c r="AV21" s="30">
        <v>52</v>
      </c>
      <c r="AW21" s="27" t="str">
        <f t="shared" si="3"/>
        <v>0%</v>
      </c>
      <c r="AX21" s="87">
        <v>0</v>
      </c>
      <c r="AY21" s="87" t="s">
        <v>136</v>
      </c>
      <c r="AZ21" s="87" t="s">
        <v>136</v>
      </c>
      <c r="BA21" s="87" t="s">
        <v>136</v>
      </c>
      <c r="BB21" s="87">
        <v>0</v>
      </c>
      <c r="BC21" s="87">
        <v>0</v>
      </c>
      <c r="BD21" s="87" t="s">
        <v>136</v>
      </c>
      <c r="BE21" s="88" t="s">
        <v>136</v>
      </c>
      <c r="BF21" s="30">
        <v>100</v>
      </c>
      <c r="BG21" s="27" t="str">
        <f t="shared" si="4"/>
        <v>0%</v>
      </c>
      <c r="BH21" s="87">
        <v>0</v>
      </c>
      <c r="BI21" s="87">
        <v>0</v>
      </c>
      <c r="BJ21" s="87">
        <v>0</v>
      </c>
      <c r="BK21" s="87">
        <v>0</v>
      </c>
      <c r="BL21" s="87">
        <v>0</v>
      </c>
      <c r="BM21" s="87">
        <v>0</v>
      </c>
      <c r="BN21" s="87" t="s">
        <v>136</v>
      </c>
      <c r="BO21" s="88" t="s">
        <v>136</v>
      </c>
    </row>
    <row r="22" spans="1:70">
      <c r="A22" s="93" t="s">
        <v>69</v>
      </c>
      <c r="B22" s="84" cm="1">
        <f t="array" aca="1" ref="B22" ca="1">INDIRECT("R"&amp;ROW()&amp;"C"&amp;MATCH($A$3,$BQ$8:$BQ$12,0)*10+8,0)</f>
        <v>54</v>
      </c>
      <c r="C22" s="114" cm="1">
        <f t="array" aca="1" ref="C22" ca="1">IFERROR(VALUE(INDIRECT("R"&amp;ROW()&amp;"C"&amp;MATCH($A$3,$BQ$8:$BQ$12,0)*10+9,0)),"o")</f>
        <v>0.91</v>
      </c>
      <c r="D22" s="84" cm="1">
        <f t="array" aca="1" ref="D22" ca="1">INDIRECT("R"&amp;ROW()&amp;"C"&amp;MATCH($A$3,$BQ$8:$BQ$12,0)*10+10,0)</f>
        <v>49</v>
      </c>
      <c r="E22" s="85" cm="1">
        <f t="array" aca="1" ref="E22" ca="1">INDIRECT("R"&amp;ROW()&amp;"C"&amp;MATCH($A$3,$BQ$8:$BQ$12,0)*10+11,0)</f>
        <v>47</v>
      </c>
      <c r="F22" s="85" t="str" cm="1">
        <f t="array" aca="1" ref="F22" ca="1">INDIRECT("R"&amp;ROW()&amp;"C"&amp;MATCH($A$3,$BQ$8:$BQ$12,0)*10+12,0)</f>
        <v>o</v>
      </c>
      <c r="G22" s="86" t="str" cm="1">
        <f t="array" aca="1" ref="G22" ca="1">INDIRECT("R"&amp;ROW()&amp;"C"&amp;MATCH($A$3,$BQ$8:$BQ$12,0)*10+13,0)</f>
        <v>o</v>
      </c>
      <c r="H22" s="110" cm="1">
        <f t="array" aca="1" ref="H22" ca="1">INDIRECT("R"&amp;ROW()&amp;"C"&amp;MATCH($A$3,$BQ$8:$BQ$12,0)*10+14,0)</f>
        <v>80</v>
      </c>
      <c r="I22" s="85" cm="1">
        <f t="array" aca="1" ref="I22" ca="1">INDIRECT("R"&amp;ROW()&amp;"C"&amp;MATCH($A$3,$BQ$8:$BQ$12,0)*10+15,0)</f>
        <v>80</v>
      </c>
      <c r="J22" s="85" cm="1">
        <f t="array" aca="1" ref="J22" ca="1">INDIRECT("R"&amp;ROW()&amp;"C"&amp;MATCH($A$3,$BQ$8:$BQ$12,0)*10+16,0)</f>
        <v>80</v>
      </c>
      <c r="K22" s="86" cm="1">
        <f t="array" aca="1" ref="K22" ca="1">INDIRECT("R"&amp;ROW()&amp;"C"&amp;MATCH($A$3,$BQ$8:$BQ$12,0)*10+17,0)</f>
        <v>0</v>
      </c>
      <c r="M22" s="124" t="str" cm="1">
        <f t="array" aca="1" ref="M22" ca="1">IF(INDIRECT("R"&amp;ROW()&amp;$BR$16,0)="o","",INDIRECT("R"&amp;ROW()&amp;$BR$16,0))</f>
        <v/>
      </c>
      <c r="N22" s="123" t="str" cm="1">
        <f t="array" aca="1" ref="N22" ca="1">IF(INDIRECT("R"&amp;ROW()&amp;$BR$17,0)="o","",INDIRECT("R"&amp;ROW()&amp;$BR$17,0))</f>
        <v/>
      </c>
      <c r="O22" s="123" t="str" cm="1">
        <f t="array" aca="1" ref="O22" ca="1">IF(INDIRECT("R"&amp;ROW()&amp;$BR$18,0)="o","",INDIRECT("R"&amp;ROW()&amp;$BR$18,0))</f>
        <v/>
      </c>
      <c r="P22" s="125" cm="1">
        <f t="array" aca="1" ref="P22" ca="1">IF(INDIRECT("R"&amp;ROW()&amp;$BR$19,0)="o","",INDIRECT("R"&amp;ROW()&amp;$BR$19,0))</f>
        <v>80</v>
      </c>
      <c r="Q22"/>
      <c r="R22" s="30" t="s">
        <v>136</v>
      </c>
      <c r="S22" s="27" t="str">
        <f t="shared" si="0"/>
        <v>o</v>
      </c>
      <c r="T22" s="87" t="s">
        <v>136</v>
      </c>
      <c r="U22" s="87" t="s">
        <v>136</v>
      </c>
      <c r="V22" s="87" t="s">
        <v>136</v>
      </c>
      <c r="W22" s="87" t="s">
        <v>136</v>
      </c>
      <c r="X22" s="87" t="s">
        <v>136</v>
      </c>
      <c r="Y22" s="87" t="s">
        <v>136</v>
      </c>
      <c r="Z22" s="87" t="s">
        <v>136</v>
      </c>
      <c r="AA22" s="88" t="s">
        <v>136</v>
      </c>
      <c r="AB22" s="30" t="s">
        <v>136</v>
      </c>
      <c r="AC22" s="27" t="str">
        <f t="shared" si="1"/>
        <v>o</v>
      </c>
      <c r="AD22" s="87" t="s">
        <v>136</v>
      </c>
      <c r="AE22" s="87" t="s">
        <v>136</v>
      </c>
      <c r="AF22" s="87" t="s">
        <v>136</v>
      </c>
      <c r="AG22" s="87" t="s">
        <v>136</v>
      </c>
      <c r="AH22" s="87" t="s">
        <v>136</v>
      </c>
      <c r="AI22" s="87" t="s">
        <v>136</v>
      </c>
      <c r="AJ22" s="87" t="s">
        <v>136</v>
      </c>
      <c r="AK22" s="88" t="s">
        <v>136</v>
      </c>
      <c r="AL22" s="30" t="s">
        <v>136</v>
      </c>
      <c r="AM22" s="27" t="str">
        <f t="shared" si="2"/>
        <v>o</v>
      </c>
      <c r="AN22" s="87" t="s">
        <v>136</v>
      </c>
      <c r="AO22" s="87" t="s">
        <v>136</v>
      </c>
      <c r="AP22" s="87" t="s">
        <v>136</v>
      </c>
      <c r="AQ22" s="87" t="s">
        <v>136</v>
      </c>
      <c r="AR22" s="87" t="s">
        <v>136</v>
      </c>
      <c r="AS22" s="87" t="s">
        <v>136</v>
      </c>
      <c r="AT22" s="87" t="s">
        <v>136</v>
      </c>
      <c r="AU22" s="88" t="s">
        <v>136</v>
      </c>
      <c r="AV22" s="30">
        <v>54</v>
      </c>
      <c r="AW22" s="27" t="str">
        <f t="shared" si="3"/>
        <v>91%</v>
      </c>
      <c r="AX22" s="87">
        <v>49</v>
      </c>
      <c r="AY22" s="87">
        <v>47</v>
      </c>
      <c r="AZ22" s="87" t="s">
        <v>136</v>
      </c>
      <c r="BA22" s="87" t="s">
        <v>136</v>
      </c>
      <c r="BB22" s="87">
        <v>80</v>
      </c>
      <c r="BC22" s="87">
        <v>80</v>
      </c>
      <c r="BD22" s="87">
        <v>80</v>
      </c>
      <c r="BE22" s="88">
        <v>0</v>
      </c>
      <c r="BF22" s="30">
        <v>54</v>
      </c>
      <c r="BG22" s="27" t="str">
        <f t="shared" si="4"/>
        <v>91%</v>
      </c>
      <c r="BH22" s="87">
        <v>49</v>
      </c>
      <c r="BI22" s="87">
        <v>47</v>
      </c>
      <c r="BJ22" s="87" t="s">
        <v>136</v>
      </c>
      <c r="BK22" s="87" t="s">
        <v>136</v>
      </c>
      <c r="BL22" s="87">
        <v>80</v>
      </c>
      <c r="BM22" s="87">
        <v>80</v>
      </c>
      <c r="BN22" s="87">
        <v>80</v>
      </c>
      <c r="BO22" s="88">
        <v>0</v>
      </c>
    </row>
    <row r="23" spans="1:70">
      <c r="A23" s="93" t="s">
        <v>70</v>
      </c>
      <c r="B23" s="84" cm="1">
        <f t="array" aca="1" ref="B23" ca="1">INDIRECT("R"&amp;ROW()&amp;"C"&amp;MATCH($A$3,$BQ$8:$BQ$12,0)*10+8,0)</f>
        <v>174</v>
      </c>
      <c r="C23" s="114" cm="1">
        <f t="array" aca="1" ref="C23" ca="1">IFERROR(VALUE(INDIRECT("R"&amp;ROW()&amp;"C"&amp;MATCH($A$3,$BQ$8:$BQ$12,0)*10+9,0)),"o")</f>
        <v>0.49</v>
      </c>
      <c r="D23" s="84" cm="1">
        <f t="array" aca="1" ref="D23" ca="1">INDIRECT("R"&amp;ROW()&amp;"C"&amp;MATCH($A$3,$BQ$8:$BQ$12,0)*10+10,0)</f>
        <v>85</v>
      </c>
      <c r="E23" s="85" cm="1">
        <f t="array" aca="1" ref="E23" ca="1">INDIRECT("R"&amp;ROW()&amp;"C"&amp;MATCH($A$3,$BQ$8:$BQ$12,0)*10+11,0)</f>
        <v>85</v>
      </c>
      <c r="F23" s="85" cm="1">
        <f t="array" aca="1" ref="F23" ca="1">INDIRECT("R"&amp;ROW()&amp;"C"&amp;MATCH($A$3,$BQ$8:$BQ$12,0)*10+12,0)</f>
        <v>0</v>
      </c>
      <c r="G23" s="86" cm="1">
        <f t="array" aca="1" ref="G23" ca="1">INDIRECT("R"&amp;ROW()&amp;"C"&amp;MATCH($A$3,$BQ$8:$BQ$12,0)*10+13,0)</f>
        <v>0</v>
      </c>
      <c r="H23" s="110" cm="1">
        <f t="array" aca="1" ref="H23" ca="1">INDIRECT("R"&amp;ROW()&amp;"C"&amp;MATCH($A$3,$BQ$8:$BQ$12,0)*10+14,0)</f>
        <v>61</v>
      </c>
      <c r="I23" s="85" cm="1">
        <f t="array" aca="1" ref="I23" ca="1">INDIRECT("R"&amp;ROW()&amp;"C"&amp;MATCH($A$3,$BQ$8:$BQ$12,0)*10+15,0)</f>
        <v>61</v>
      </c>
      <c r="J23" s="85" cm="1">
        <f t="array" aca="1" ref="J23" ca="1">INDIRECT("R"&amp;ROW()&amp;"C"&amp;MATCH($A$3,$BQ$8:$BQ$12,0)*10+16,0)</f>
        <v>61</v>
      </c>
      <c r="K23" s="86" cm="1">
        <f t="array" aca="1" ref="K23" ca="1">INDIRECT("R"&amp;ROW()&amp;"C"&amp;MATCH($A$3,$BQ$8:$BQ$12,0)*10+17,0)</f>
        <v>0</v>
      </c>
      <c r="M23" s="124" t="str" cm="1">
        <f t="array" aca="1" ref="M23" ca="1">IF(INDIRECT("R"&amp;ROW()&amp;$BR$16,0)="o","",INDIRECT("R"&amp;ROW()&amp;$BR$16,0))</f>
        <v/>
      </c>
      <c r="N23" s="123" t="str" cm="1">
        <f t="array" aca="1" ref="N23" ca="1">IF(INDIRECT("R"&amp;ROW()&amp;$BR$17,0)="o","",INDIRECT("R"&amp;ROW()&amp;$BR$17,0))</f>
        <v/>
      </c>
      <c r="O23" s="123" t="str" cm="1">
        <f t="array" aca="1" ref="O23" ca="1">IF(INDIRECT("R"&amp;ROW()&amp;$BR$18,0)="o","",INDIRECT("R"&amp;ROW()&amp;$BR$18,0))</f>
        <v/>
      </c>
      <c r="P23" s="125" cm="1">
        <f t="array" aca="1" ref="P23" ca="1">IF(INDIRECT("R"&amp;ROW()&amp;$BR$19,0)="o","",INDIRECT("R"&amp;ROW()&amp;$BR$19,0))</f>
        <v>61</v>
      </c>
      <c r="Q23"/>
      <c r="R23" s="30" t="s">
        <v>136</v>
      </c>
      <c r="S23" s="27" t="str">
        <f t="shared" si="0"/>
        <v>o</v>
      </c>
      <c r="T23" s="87" t="s">
        <v>136</v>
      </c>
      <c r="U23" s="87" t="s">
        <v>136</v>
      </c>
      <c r="V23" s="87" t="s">
        <v>136</v>
      </c>
      <c r="W23" s="87" t="s">
        <v>136</v>
      </c>
      <c r="X23" s="87" t="s">
        <v>136</v>
      </c>
      <c r="Y23" s="87" t="s">
        <v>136</v>
      </c>
      <c r="Z23" s="87" t="s">
        <v>136</v>
      </c>
      <c r="AA23" s="88" t="s">
        <v>136</v>
      </c>
      <c r="AB23" s="30" t="s">
        <v>136</v>
      </c>
      <c r="AC23" s="27" t="str">
        <f t="shared" si="1"/>
        <v>o</v>
      </c>
      <c r="AD23" s="87" t="s">
        <v>136</v>
      </c>
      <c r="AE23" s="87" t="s">
        <v>136</v>
      </c>
      <c r="AF23" s="87" t="s">
        <v>136</v>
      </c>
      <c r="AG23" s="87" t="s">
        <v>136</v>
      </c>
      <c r="AH23" s="87" t="s">
        <v>136</v>
      </c>
      <c r="AI23" s="87" t="s">
        <v>136</v>
      </c>
      <c r="AJ23" s="87" t="s">
        <v>136</v>
      </c>
      <c r="AK23" s="88" t="s">
        <v>136</v>
      </c>
      <c r="AL23" s="30">
        <v>82</v>
      </c>
      <c r="AM23" s="27" t="str">
        <f t="shared" si="2"/>
        <v>0%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 t="s">
        <v>136</v>
      </c>
      <c r="AU23" s="88" t="s">
        <v>136</v>
      </c>
      <c r="AV23" s="30">
        <v>92</v>
      </c>
      <c r="AW23" s="27" t="str">
        <f t="shared" si="3"/>
        <v>92%</v>
      </c>
      <c r="AX23" s="87">
        <v>85</v>
      </c>
      <c r="AY23" s="87">
        <v>85</v>
      </c>
      <c r="AZ23" s="87" t="s">
        <v>136</v>
      </c>
      <c r="BA23" s="87" t="s">
        <v>136</v>
      </c>
      <c r="BB23" s="87">
        <v>61</v>
      </c>
      <c r="BC23" s="87">
        <v>61</v>
      </c>
      <c r="BD23" s="87">
        <v>61</v>
      </c>
      <c r="BE23" s="88">
        <v>0</v>
      </c>
      <c r="BF23" s="30">
        <v>174</v>
      </c>
      <c r="BG23" s="27" t="str">
        <f t="shared" si="4"/>
        <v>49%</v>
      </c>
      <c r="BH23" s="87">
        <v>85</v>
      </c>
      <c r="BI23" s="87">
        <v>85</v>
      </c>
      <c r="BJ23" s="87">
        <v>0</v>
      </c>
      <c r="BK23" s="87">
        <v>0</v>
      </c>
      <c r="BL23" s="87">
        <v>61</v>
      </c>
      <c r="BM23" s="87">
        <v>61</v>
      </c>
      <c r="BN23" s="87">
        <v>61</v>
      </c>
      <c r="BO23" s="88">
        <v>0</v>
      </c>
    </row>
    <row r="24" spans="1:70">
      <c r="A24" s="93" t="s">
        <v>71</v>
      </c>
      <c r="B24" s="84" cm="1">
        <f t="array" aca="1" ref="B24" ca="1">INDIRECT("R"&amp;ROW()&amp;"C"&amp;MATCH($A$3,$BQ$8:$BQ$12,0)*10+8,0)</f>
        <v>18</v>
      </c>
      <c r="C24" s="114" cm="1">
        <f t="array" aca="1" ref="C24" ca="1">IFERROR(VALUE(INDIRECT("R"&amp;ROW()&amp;"C"&amp;MATCH($A$3,$BQ$8:$BQ$12,0)*10+9,0)),"o")</f>
        <v>0</v>
      </c>
      <c r="D24" s="84" cm="1">
        <f t="array" aca="1" ref="D24" ca="1">INDIRECT("R"&amp;ROW()&amp;"C"&amp;MATCH($A$3,$BQ$8:$BQ$12,0)*10+10,0)</f>
        <v>0</v>
      </c>
      <c r="E24" s="85" cm="1">
        <f t="array" aca="1" ref="E24" ca="1">INDIRECT("R"&amp;ROW()&amp;"C"&amp;MATCH($A$3,$BQ$8:$BQ$12,0)*10+11,0)</f>
        <v>0</v>
      </c>
      <c r="F24" s="85" cm="1">
        <f t="array" aca="1" ref="F24" ca="1">INDIRECT("R"&amp;ROW()&amp;"C"&amp;MATCH($A$3,$BQ$8:$BQ$12,0)*10+12,0)</f>
        <v>0</v>
      </c>
      <c r="G24" s="86" cm="1">
        <f t="array" aca="1" ref="G24" ca="1">INDIRECT("R"&amp;ROW()&amp;"C"&amp;MATCH($A$3,$BQ$8:$BQ$12,0)*10+13,0)</f>
        <v>0</v>
      </c>
      <c r="H24" s="110" cm="1">
        <f t="array" aca="1" ref="H24" ca="1">INDIRECT("R"&amp;ROW()&amp;"C"&amp;MATCH($A$3,$BQ$8:$BQ$12,0)*10+14,0)</f>
        <v>0</v>
      </c>
      <c r="I24" s="85" cm="1">
        <f t="array" aca="1" ref="I24" ca="1">INDIRECT("R"&amp;ROW()&amp;"C"&amp;MATCH($A$3,$BQ$8:$BQ$12,0)*10+15,0)</f>
        <v>0</v>
      </c>
      <c r="J24" s="85" t="str" cm="1">
        <f t="array" aca="1" ref="J24" ca="1">INDIRECT("R"&amp;ROW()&amp;"C"&amp;MATCH($A$3,$BQ$8:$BQ$12,0)*10+16,0)</f>
        <v>o</v>
      </c>
      <c r="K24" s="86" t="str" cm="1">
        <f t="array" aca="1" ref="K24" ca="1">INDIRECT("R"&amp;ROW()&amp;"C"&amp;MATCH($A$3,$BQ$8:$BQ$12,0)*10+17,0)</f>
        <v>o</v>
      </c>
      <c r="M24" s="124" t="str" cm="1">
        <f t="array" aca="1" ref="M24" ca="1">IF(INDIRECT("R"&amp;ROW()&amp;$BR$16,0)="o","",INDIRECT("R"&amp;ROW()&amp;$BR$16,0))</f>
        <v/>
      </c>
      <c r="N24" s="123" t="str" cm="1">
        <f t="array" aca="1" ref="N24" ca="1">IF(INDIRECT("R"&amp;ROW()&amp;$BR$17,0)="o","",INDIRECT("R"&amp;ROW()&amp;$BR$17,0))</f>
        <v/>
      </c>
      <c r="O24" s="123" t="str" cm="1">
        <f t="array" aca="1" ref="O24" ca="1">IF(INDIRECT("R"&amp;ROW()&amp;$BR$18,0)="o","",INDIRECT("R"&amp;ROW()&amp;$BR$18,0))</f>
        <v/>
      </c>
      <c r="P24" s="125" t="str" cm="1">
        <f t="array" aca="1" ref="P24" ca="1">IF(INDIRECT("R"&amp;ROW()&amp;$BR$19,0)="o","",INDIRECT("R"&amp;ROW()&amp;$BR$19,0))</f>
        <v/>
      </c>
      <c r="Q24"/>
      <c r="R24" s="30" t="s">
        <v>136</v>
      </c>
      <c r="S24" s="27" t="str">
        <f t="shared" si="0"/>
        <v>o</v>
      </c>
      <c r="T24" s="87" t="s">
        <v>136</v>
      </c>
      <c r="U24" s="87" t="s">
        <v>136</v>
      </c>
      <c r="V24" s="87" t="s">
        <v>136</v>
      </c>
      <c r="W24" s="87" t="s">
        <v>136</v>
      </c>
      <c r="X24" s="87" t="s">
        <v>136</v>
      </c>
      <c r="Y24" s="87" t="s">
        <v>136</v>
      </c>
      <c r="Z24" s="87" t="s">
        <v>136</v>
      </c>
      <c r="AA24" s="88" t="s">
        <v>136</v>
      </c>
      <c r="AB24" s="30" t="s">
        <v>136</v>
      </c>
      <c r="AC24" s="27" t="str">
        <f t="shared" si="1"/>
        <v>o</v>
      </c>
      <c r="AD24" s="87" t="s">
        <v>136</v>
      </c>
      <c r="AE24" s="87" t="s">
        <v>136</v>
      </c>
      <c r="AF24" s="87" t="s">
        <v>136</v>
      </c>
      <c r="AG24" s="87" t="s">
        <v>136</v>
      </c>
      <c r="AH24" s="87" t="s">
        <v>136</v>
      </c>
      <c r="AI24" s="87" t="s">
        <v>136</v>
      </c>
      <c r="AJ24" s="87" t="s">
        <v>136</v>
      </c>
      <c r="AK24" s="88" t="s">
        <v>136</v>
      </c>
      <c r="AL24" s="30">
        <v>10</v>
      </c>
      <c r="AM24" s="27" t="str">
        <f t="shared" si="2"/>
        <v>0%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 t="s">
        <v>136</v>
      </c>
      <c r="AU24" s="88" t="s">
        <v>136</v>
      </c>
      <c r="AV24" s="30">
        <v>8</v>
      </c>
      <c r="AW24" s="27" t="str">
        <f t="shared" si="3"/>
        <v>0%</v>
      </c>
      <c r="AX24" s="87">
        <v>0</v>
      </c>
      <c r="AY24" s="87" t="s">
        <v>136</v>
      </c>
      <c r="AZ24" s="87" t="s">
        <v>136</v>
      </c>
      <c r="BA24" s="87" t="s">
        <v>136</v>
      </c>
      <c r="BB24" s="87">
        <v>0</v>
      </c>
      <c r="BC24" s="87">
        <v>0</v>
      </c>
      <c r="BD24" s="87" t="s">
        <v>136</v>
      </c>
      <c r="BE24" s="88" t="s">
        <v>136</v>
      </c>
      <c r="BF24" s="30">
        <v>18</v>
      </c>
      <c r="BG24" s="27" t="str">
        <f t="shared" si="4"/>
        <v>0%</v>
      </c>
      <c r="BH24" s="87">
        <v>0</v>
      </c>
      <c r="BI24" s="87">
        <v>0</v>
      </c>
      <c r="BJ24" s="87">
        <v>0</v>
      </c>
      <c r="BK24" s="87">
        <v>0</v>
      </c>
      <c r="BL24" s="87">
        <v>0</v>
      </c>
      <c r="BM24" s="87">
        <v>0</v>
      </c>
      <c r="BN24" s="87" t="s">
        <v>136</v>
      </c>
      <c r="BO24" s="88" t="s">
        <v>136</v>
      </c>
    </row>
    <row r="25" spans="1:70">
      <c r="A25" s="93" t="s">
        <v>72</v>
      </c>
      <c r="B25" s="84" cm="1">
        <f t="array" aca="1" ref="B25" ca="1">INDIRECT("R"&amp;ROW()&amp;"C"&amp;MATCH($A$3,$BQ$8:$BQ$12,0)*10+8,0)</f>
        <v>107</v>
      </c>
      <c r="C25" s="114" cm="1">
        <f t="array" aca="1" ref="C25" ca="1">IFERROR(VALUE(INDIRECT("R"&amp;ROW()&amp;"C"&amp;MATCH($A$3,$BQ$8:$BQ$12,0)*10+9,0)),"o")</f>
        <v>0.96</v>
      </c>
      <c r="D25" s="84" cm="1">
        <f t="array" aca="1" ref="D25" ca="1">INDIRECT("R"&amp;ROW()&amp;"C"&amp;MATCH($A$3,$BQ$8:$BQ$12,0)*10+10,0)</f>
        <v>103</v>
      </c>
      <c r="E25" s="85" cm="1">
        <f t="array" aca="1" ref="E25" ca="1">INDIRECT("R"&amp;ROW()&amp;"C"&amp;MATCH($A$3,$BQ$8:$BQ$12,0)*10+11,0)</f>
        <v>97</v>
      </c>
      <c r="F25" s="85" cm="1">
        <f t="array" aca="1" ref="F25" ca="1">INDIRECT("R"&amp;ROW()&amp;"C"&amp;MATCH($A$3,$BQ$8:$BQ$12,0)*10+12,0)</f>
        <v>0</v>
      </c>
      <c r="G25" s="86" cm="1">
        <f t="array" aca="1" ref="G25" ca="1">INDIRECT("R"&amp;ROW()&amp;"C"&amp;MATCH($A$3,$BQ$8:$BQ$12,0)*10+13,0)</f>
        <v>4</v>
      </c>
      <c r="H25" s="110" cm="1">
        <f t="array" aca="1" ref="H25" ca="1">INDIRECT("R"&amp;ROW()&amp;"C"&amp;MATCH($A$3,$BQ$8:$BQ$12,0)*10+14,0)</f>
        <v>4</v>
      </c>
      <c r="I25" s="85" cm="1">
        <f t="array" aca="1" ref="I25" ca="1">INDIRECT("R"&amp;ROW()&amp;"C"&amp;MATCH($A$3,$BQ$8:$BQ$12,0)*10+15,0)</f>
        <v>95</v>
      </c>
      <c r="J25" s="85" cm="1">
        <f t="array" aca="1" ref="J25" ca="1">INDIRECT("R"&amp;ROW()&amp;"C"&amp;MATCH($A$3,$BQ$8:$BQ$12,0)*10+16,0)</f>
        <v>7</v>
      </c>
      <c r="K25" s="86" cm="1">
        <f t="array" aca="1" ref="K25" ca="1">INDIRECT("R"&amp;ROW()&amp;"C"&amp;MATCH($A$3,$BQ$8:$BQ$12,0)*10+17,0)</f>
        <v>9.3217301755278523</v>
      </c>
      <c r="M25" s="124" cm="1">
        <f t="array" aca="1" ref="M25" ca="1">IF(INDIRECT("R"&amp;ROW()&amp;$BR$16,0)="o","",INDIRECT("R"&amp;ROW()&amp;$BR$16,0))</f>
        <v>8</v>
      </c>
      <c r="N25" s="123" cm="1">
        <f t="array" aca="1" ref="N25" ca="1">IF(INDIRECT("R"&amp;ROW()&amp;$BR$17,0)="o","",INDIRECT("R"&amp;ROW()&amp;$BR$17,0))</f>
        <v>7</v>
      </c>
      <c r="O25" s="123" cm="1">
        <f t="array" aca="1" ref="O25" ca="1">IF(INDIRECT("R"&amp;ROW()&amp;$BR$18,0)="o","",INDIRECT("R"&amp;ROW()&amp;$BR$18,0))</f>
        <v>10</v>
      </c>
      <c r="P25" s="125" cm="1">
        <f t="array" aca="1" ref="P25" ca="1">IF(INDIRECT("R"&amp;ROW()&amp;$BR$19,0)="o","",INDIRECT("R"&amp;ROW()&amp;$BR$19,0))</f>
        <v>4</v>
      </c>
      <c r="Q25"/>
      <c r="R25" s="30">
        <v>42</v>
      </c>
      <c r="S25" s="27" t="str">
        <f t="shared" si="0"/>
        <v>100%</v>
      </c>
      <c r="T25" s="87">
        <v>42</v>
      </c>
      <c r="U25" s="87">
        <v>38</v>
      </c>
      <c r="V25" s="87">
        <v>0</v>
      </c>
      <c r="W25" s="87">
        <v>2</v>
      </c>
      <c r="X25" s="87">
        <v>4</v>
      </c>
      <c r="Y25" s="87">
        <v>95</v>
      </c>
      <c r="Z25" s="87">
        <v>8</v>
      </c>
      <c r="AA25" s="88">
        <v>14.662681568159037</v>
      </c>
      <c r="AB25" s="30">
        <v>32</v>
      </c>
      <c r="AC25" s="27" t="str">
        <f t="shared" si="1"/>
        <v>100%</v>
      </c>
      <c r="AD25" s="87">
        <v>32</v>
      </c>
      <c r="AE25" s="87">
        <v>30</v>
      </c>
      <c r="AF25" s="87">
        <v>0</v>
      </c>
      <c r="AG25" s="87">
        <v>2</v>
      </c>
      <c r="AH25" s="87">
        <v>7</v>
      </c>
      <c r="AI25" s="87">
        <v>7</v>
      </c>
      <c r="AJ25" s="87">
        <v>7</v>
      </c>
      <c r="AK25" s="88">
        <v>0</v>
      </c>
      <c r="AL25" s="30">
        <v>12</v>
      </c>
      <c r="AM25" s="27" t="str">
        <f t="shared" si="2"/>
        <v>83%</v>
      </c>
      <c r="AN25" s="87">
        <v>10</v>
      </c>
      <c r="AO25" s="87">
        <v>10</v>
      </c>
      <c r="AP25" s="87">
        <v>0</v>
      </c>
      <c r="AQ25" s="87">
        <v>0</v>
      </c>
      <c r="AR25" s="87">
        <v>10</v>
      </c>
      <c r="AS25" s="87">
        <v>10</v>
      </c>
      <c r="AT25" s="87">
        <v>10</v>
      </c>
      <c r="AU25" s="88">
        <v>0</v>
      </c>
      <c r="AV25" s="30">
        <v>21</v>
      </c>
      <c r="AW25" s="27" t="str">
        <f t="shared" si="3"/>
        <v>90%</v>
      </c>
      <c r="AX25" s="87">
        <v>19</v>
      </c>
      <c r="AY25" s="87">
        <v>19</v>
      </c>
      <c r="AZ25" s="87" t="s">
        <v>136</v>
      </c>
      <c r="BA25" s="87" t="s">
        <v>136</v>
      </c>
      <c r="BB25" s="87">
        <v>4</v>
      </c>
      <c r="BC25" s="87">
        <v>4</v>
      </c>
      <c r="BD25" s="87">
        <v>4</v>
      </c>
      <c r="BE25" s="88">
        <v>0</v>
      </c>
      <c r="BF25" s="30">
        <v>107</v>
      </c>
      <c r="BG25" s="27" t="str">
        <f t="shared" si="4"/>
        <v>96%</v>
      </c>
      <c r="BH25" s="87">
        <v>103</v>
      </c>
      <c r="BI25" s="87">
        <v>97</v>
      </c>
      <c r="BJ25" s="87">
        <v>0</v>
      </c>
      <c r="BK25" s="87">
        <v>4</v>
      </c>
      <c r="BL25" s="87">
        <v>4</v>
      </c>
      <c r="BM25" s="87">
        <v>95</v>
      </c>
      <c r="BN25" s="87">
        <v>7</v>
      </c>
      <c r="BO25" s="88">
        <v>9.3217301755278523</v>
      </c>
    </row>
    <row r="26" spans="1:70">
      <c r="A26" s="93" t="s">
        <v>73</v>
      </c>
      <c r="B26" s="84" cm="1">
        <f t="array" aca="1" ref="B26" ca="1">INDIRECT("R"&amp;ROW()&amp;"C"&amp;MATCH($A$3,$BQ$8:$BQ$12,0)*10+8,0)</f>
        <v>270</v>
      </c>
      <c r="C26" s="114" cm="1">
        <f t="array" aca="1" ref="C26" ca="1">IFERROR(VALUE(INDIRECT("R"&amp;ROW()&amp;"C"&amp;MATCH($A$3,$BQ$8:$BQ$12,0)*10+9,0)),"o")</f>
        <v>0.18</v>
      </c>
      <c r="D26" s="84" cm="1">
        <f t="array" aca="1" ref="D26" ca="1">INDIRECT("R"&amp;ROW()&amp;"C"&amp;MATCH($A$3,$BQ$8:$BQ$12,0)*10+10,0)</f>
        <v>49</v>
      </c>
      <c r="E26" s="85" cm="1">
        <f t="array" aca="1" ref="E26" ca="1">INDIRECT("R"&amp;ROW()&amp;"C"&amp;MATCH($A$3,$BQ$8:$BQ$12,0)*10+11,0)</f>
        <v>0</v>
      </c>
      <c r="F26" s="85" cm="1">
        <f t="array" aca="1" ref="F26" ca="1">INDIRECT("R"&amp;ROW()&amp;"C"&amp;MATCH($A$3,$BQ$8:$BQ$12,0)*10+12,0)</f>
        <v>0</v>
      </c>
      <c r="G26" s="86" cm="1">
        <f t="array" aca="1" ref="G26" ca="1">INDIRECT("R"&amp;ROW()&amp;"C"&amp;MATCH($A$3,$BQ$8:$BQ$12,0)*10+13,0)</f>
        <v>0</v>
      </c>
      <c r="H26" s="110" cm="1">
        <f t="array" aca="1" ref="H26" ca="1">INDIRECT("R"&amp;ROW()&amp;"C"&amp;MATCH($A$3,$BQ$8:$BQ$12,0)*10+14,0)</f>
        <v>0</v>
      </c>
      <c r="I26" s="85" cm="1">
        <f t="array" aca="1" ref="I26" ca="1">INDIRECT("R"&amp;ROW()&amp;"C"&amp;MATCH($A$3,$BQ$8:$BQ$12,0)*10+15,0)</f>
        <v>0</v>
      </c>
      <c r="J26" s="85" t="str" cm="1">
        <f t="array" aca="1" ref="J26" ca="1">INDIRECT("R"&amp;ROW()&amp;"C"&amp;MATCH($A$3,$BQ$8:$BQ$12,0)*10+16,0)</f>
        <v>o</v>
      </c>
      <c r="K26" s="86" t="str" cm="1">
        <f t="array" aca="1" ref="K26" ca="1">INDIRECT("R"&amp;ROW()&amp;"C"&amp;MATCH($A$3,$BQ$8:$BQ$12,0)*10+17,0)</f>
        <v>o</v>
      </c>
      <c r="M26" s="124" t="str" cm="1">
        <f t="array" aca="1" ref="M26" ca="1">IF(INDIRECT("R"&amp;ROW()&amp;$BR$16,0)="o","",INDIRECT("R"&amp;ROW()&amp;$BR$16,0))</f>
        <v/>
      </c>
      <c r="N26" s="123" t="str" cm="1">
        <f t="array" aca="1" ref="N26" ca="1">IF(INDIRECT("R"&amp;ROW()&amp;$BR$17,0)="o","",INDIRECT("R"&amp;ROW()&amp;$BR$17,0))</f>
        <v/>
      </c>
      <c r="O26" s="123" t="str" cm="1">
        <f t="array" aca="1" ref="O26" ca="1">IF(INDIRECT("R"&amp;ROW()&amp;$BR$18,0)="o","",INDIRECT("R"&amp;ROW()&amp;$BR$18,0))</f>
        <v/>
      </c>
      <c r="P26" s="125" t="str" cm="1">
        <f t="array" aca="1" ref="P26" ca="1">IF(INDIRECT("R"&amp;ROW()&amp;$BR$19,0)="o","",INDIRECT("R"&amp;ROW()&amp;$BR$19,0))</f>
        <v/>
      </c>
      <c r="Q26"/>
      <c r="R26" s="30" t="s">
        <v>136</v>
      </c>
      <c r="S26" s="27" t="str">
        <f t="shared" si="0"/>
        <v>o</v>
      </c>
      <c r="T26" s="87" t="s">
        <v>136</v>
      </c>
      <c r="U26" s="87" t="s">
        <v>136</v>
      </c>
      <c r="V26" s="87" t="s">
        <v>136</v>
      </c>
      <c r="W26" s="87" t="s">
        <v>136</v>
      </c>
      <c r="X26" s="87" t="s">
        <v>136</v>
      </c>
      <c r="Y26" s="87" t="s">
        <v>136</v>
      </c>
      <c r="Z26" s="87" t="s">
        <v>136</v>
      </c>
      <c r="AA26" s="88" t="s">
        <v>136</v>
      </c>
      <c r="AB26" s="30">
        <v>114</v>
      </c>
      <c r="AC26" s="27" t="str">
        <f t="shared" si="1"/>
        <v>0%</v>
      </c>
      <c r="AD26" s="87">
        <v>0</v>
      </c>
      <c r="AE26" s="87">
        <v>0</v>
      </c>
      <c r="AF26" s="87">
        <v>0</v>
      </c>
      <c r="AG26" s="87">
        <v>0</v>
      </c>
      <c r="AH26" s="87">
        <v>0</v>
      </c>
      <c r="AI26" s="87">
        <v>0</v>
      </c>
      <c r="AJ26" s="87" t="s">
        <v>136</v>
      </c>
      <c r="AK26" s="88" t="s">
        <v>136</v>
      </c>
      <c r="AL26" s="30">
        <v>76</v>
      </c>
      <c r="AM26" s="27" t="str">
        <f t="shared" si="2"/>
        <v>0%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 t="s">
        <v>136</v>
      </c>
      <c r="AU26" s="88" t="s">
        <v>136</v>
      </c>
      <c r="AV26" s="30">
        <v>80</v>
      </c>
      <c r="AW26" s="27" t="str">
        <f t="shared" si="3"/>
        <v>61%</v>
      </c>
      <c r="AX26" s="87">
        <v>49</v>
      </c>
      <c r="AY26" s="87" t="s">
        <v>136</v>
      </c>
      <c r="AZ26" s="87" t="s">
        <v>136</v>
      </c>
      <c r="BA26" s="87" t="s">
        <v>136</v>
      </c>
      <c r="BB26" s="87">
        <v>0</v>
      </c>
      <c r="BC26" s="87">
        <v>0</v>
      </c>
      <c r="BD26" s="87" t="s">
        <v>136</v>
      </c>
      <c r="BE26" s="88" t="s">
        <v>136</v>
      </c>
      <c r="BF26" s="30">
        <v>270</v>
      </c>
      <c r="BG26" s="27" t="str">
        <f t="shared" si="4"/>
        <v>18%</v>
      </c>
      <c r="BH26" s="87">
        <v>49</v>
      </c>
      <c r="BI26" s="87">
        <v>0</v>
      </c>
      <c r="BJ26" s="87">
        <v>0</v>
      </c>
      <c r="BK26" s="87">
        <v>0</v>
      </c>
      <c r="BL26" s="87">
        <v>0</v>
      </c>
      <c r="BM26" s="87">
        <v>0</v>
      </c>
      <c r="BN26" s="87" t="s">
        <v>136</v>
      </c>
      <c r="BO26" s="88" t="s">
        <v>136</v>
      </c>
    </row>
    <row r="27" spans="1:70">
      <c r="A27" s="93" t="s">
        <v>74</v>
      </c>
      <c r="B27" s="84" cm="1">
        <f t="array" aca="1" ref="B27" ca="1">INDIRECT("R"&amp;ROW()&amp;"C"&amp;MATCH($A$3,$BQ$8:$BQ$12,0)*10+8,0)</f>
        <v>1694</v>
      </c>
      <c r="C27" s="114" cm="1">
        <f t="array" aca="1" ref="C27" ca="1">IFERROR(VALUE(INDIRECT("R"&amp;ROW()&amp;"C"&amp;MATCH($A$3,$BQ$8:$BQ$12,0)*10+9,0)),"o")</f>
        <v>0.91</v>
      </c>
      <c r="D27" s="84" cm="1">
        <f t="array" aca="1" ref="D27" ca="1">INDIRECT("R"&amp;ROW()&amp;"C"&amp;MATCH($A$3,$BQ$8:$BQ$12,0)*10+10,0)</f>
        <v>1543</v>
      </c>
      <c r="E27" s="85" cm="1">
        <f t="array" aca="1" ref="E27" ca="1">INDIRECT("R"&amp;ROW()&amp;"C"&amp;MATCH($A$3,$BQ$8:$BQ$12,0)*10+11,0)</f>
        <v>1500</v>
      </c>
      <c r="F27" s="85" cm="1">
        <f t="array" aca="1" ref="F27" ca="1">INDIRECT("R"&amp;ROW()&amp;"C"&amp;MATCH($A$3,$BQ$8:$BQ$12,0)*10+12,0)</f>
        <v>0</v>
      </c>
      <c r="G27" s="86" cm="1">
        <f t="array" aca="1" ref="G27" ca="1">INDIRECT("R"&amp;ROW()&amp;"C"&amp;MATCH($A$3,$BQ$8:$BQ$12,0)*10+13,0)</f>
        <v>37</v>
      </c>
      <c r="H27" s="110" cm="1">
        <f t="array" aca="1" ref="H27" ca="1">INDIRECT("R"&amp;ROW()&amp;"C"&amp;MATCH($A$3,$BQ$8:$BQ$12,0)*10+14,0)</f>
        <v>3</v>
      </c>
      <c r="I27" s="85" cm="1">
        <f t="array" aca="1" ref="I27" ca="1">INDIRECT("R"&amp;ROW()&amp;"C"&amp;MATCH($A$3,$BQ$8:$BQ$12,0)*10+15,0)</f>
        <v>144</v>
      </c>
      <c r="J27" s="85" cm="1">
        <f t="array" aca="1" ref="J27" ca="1">INDIRECT("R"&amp;ROW()&amp;"C"&amp;MATCH($A$3,$BQ$8:$BQ$12,0)*10+16,0)</f>
        <v>30</v>
      </c>
      <c r="K27" s="86" cm="1">
        <f t="array" aca="1" ref="K27" ca="1">INDIRECT("R"&amp;ROW()&amp;"C"&amp;MATCH($A$3,$BQ$8:$BQ$12,0)*10+17,0)</f>
        <v>21.357607861914921</v>
      </c>
      <c r="M27" s="124" cm="1">
        <f t="array" aca="1" ref="M27" ca="1">IF(INDIRECT("R"&amp;ROW()&amp;$BR$16,0)="o","",INDIRECT("R"&amp;ROW()&amp;$BR$16,0))</f>
        <v>12</v>
      </c>
      <c r="N27" s="123" cm="1">
        <f t="array" aca="1" ref="N27" ca="1">IF(INDIRECT("R"&amp;ROW()&amp;$BR$17,0)="o","",INDIRECT("R"&amp;ROW()&amp;$BR$17,0))</f>
        <v>36</v>
      </c>
      <c r="O27" s="123" cm="1">
        <f t="array" aca="1" ref="O27" ca="1">IF(INDIRECT("R"&amp;ROW()&amp;$BR$18,0)="o","",INDIRECT("R"&amp;ROW()&amp;$BR$18,0))</f>
        <v>26</v>
      </c>
      <c r="P27" s="125" cm="1">
        <f t="array" aca="1" ref="P27" ca="1">IF(INDIRECT("R"&amp;ROW()&amp;$BR$19,0)="o","",INDIRECT("R"&amp;ROW()&amp;$BR$19,0))</f>
        <v>43</v>
      </c>
      <c r="Q27"/>
      <c r="R27" s="30">
        <v>429</v>
      </c>
      <c r="S27" s="27" t="str">
        <f t="shared" si="0"/>
        <v>85%</v>
      </c>
      <c r="T27" s="87">
        <v>364</v>
      </c>
      <c r="U27" s="87">
        <v>361</v>
      </c>
      <c r="V27" s="87">
        <v>0</v>
      </c>
      <c r="W27" s="87">
        <v>0</v>
      </c>
      <c r="X27" s="87">
        <v>4</v>
      </c>
      <c r="Y27" s="87">
        <v>53</v>
      </c>
      <c r="Z27" s="87">
        <v>12</v>
      </c>
      <c r="AA27" s="88">
        <v>4.5246069805803604</v>
      </c>
      <c r="AB27" s="30">
        <v>506</v>
      </c>
      <c r="AC27" s="27" t="str">
        <f t="shared" si="1"/>
        <v>92%</v>
      </c>
      <c r="AD27" s="87">
        <v>463</v>
      </c>
      <c r="AE27" s="87">
        <v>433</v>
      </c>
      <c r="AF27" s="87">
        <v>0</v>
      </c>
      <c r="AG27" s="87">
        <v>32</v>
      </c>
      <c r="AH27" s="87">
        <v>3</v>
      </c>
      <c r="AI27" s="87">
        <v>105</v>
      </c>
      <c r="AJ27" s="87">
        <v>36</v>
      </c>
      <c r="AK27" s="88">
        <v>21.43401161053724</v>
      </c>
      <c r="AL27" s="30">
        <v>380</v>
      </c>
      <c r="AM27" s="27" t="str">
        <f t="shared" si="2"/>
        <v>93%</v>
      </c>
      <c r="AN27" s="87">
        <v>354</v>
      </c>
      <c r="AO27" s="87">
        <v>347</v>
      </c>
      <c r="AP27" s="87">
        <v>0</v>
      </c>
      <c r="AQ27" s="87">
        <v>4</v>
      </c>
      <c r="AR27" s="87">
        <v>11</v>
      </c>
      <c r="AS27" s="87">
        <v>144</v>
      </c>
      <c r="AT27" s="87">
        <v>26</v>
      </c>
      <c r="AU27" s="88">
        <v>9.7162303001352139</v>
      </c>
      <c r="AV27" s="30">
        <v>379</v>
      </c>
      <c r="AW27" s="27" t="str">
        <f t="shared" si="3"/>
        <v>96%</v>
      </c>
      <c r="AX27" s="87">
        <v>362</v>
      </c>
      <c r="AY27" s="87">
        <v>359</v>
      </c>
      <c r="AZ27" s="87" t="s">
        <v>136</v>
      </c>
      <c r="BA27" s="87">
        <v>1</v>
      </c>
      <c r="BB27" s="87">
        <v>4</v>
      </c>
      <c r="BC27" s="87">
        <v>104</v>
      </c>
      <c r="BD27" s="87">
        <v>43</v>
      </c>
      <c r="BE27" s="88">
        <v>25.603894105714929</v>
      </c>
      <c r="BF27" s="30">
        <v>1694</v>
      </c>
      <c r="BG27" s="27" t="str">
        <f t="shared" si="4"/>
        <v>91%</v>
      </c>
      <c r="BH27" s="87">
        <v>1543</v>
      </c>
      <c r="BI27" s="87">
        <v>1500</v>
      </c>
      <c r="BJ27" s="87">
        <v>0</v>
      </c>
      <c r="BK27" s="87">
        <v>37</v>
      </c>
      <c r="BL27" s="87">
        <v>3</v>
      </c>
      <c r="BM27" s="87">
        <v>144</v>
      </c>
      <c r="BN27" s="87">
        <v>30</v>
      </c>
      <c r="BO27" s="88">
        <v>21.357607861914921</v>
      </c>
    </row>
    <row r="28" spans="1:70">
      <c r="A28" s="93" t="s">
        <v>75</v>
      </c>
      <c r="B28" s="84" cm="1">
        <f t="array" aca="1" ref="B28" ca="1">INDIRECT("R"&amp;ROW()&amp;"C"&amp;MATCH($A$3,$BQ$8:$BQ$12,0)*10+8,0)</f>
        <v>142</v>
      </c>
      <c r="C28" s="114" cm="1">
        <f t="array" aca="1" ref="C28" ca="1">IFERROR(VALUE(INDIRECT("R"&amp;ROW()&amp;"C"&amp;MATCH($A$3,$BQ$8:$BQ$12,0)*10+9,0)),"o")</f>
        <v>0.31</v>
      </c>
      <c r="D28" s="84" cm="1">
        <f t="array" aca="1" ref="D28" ca="1">INDIRECT("R"&amp;ROW()&amp;"C"&amp;MATCH($A$3,$BQ$8:$BQ$12,0)*10+10,0)</f>
        <v>44</v>
      </c>
      <c r="E28" s="85" cm="1">
        <f t="array" aca="1" ref="E28" ca="1">INDIRECT("R"&amp;ROW()&amp;"C"&amp;MATCH($A$3,$BQ$8:$BQ$12,0)*10+11,0)</f>
        <v>21</v>
      </c>
      <c r="F28" s="85" cm="1">
        <f t="array" aca="1" ref="F28" ca="1">INDIRECT("R"&amp;ROW()&amp;"C"&amp;MATCH($A$3,$BQ$8:$BQ$12,0)*10+12,0)</f>
        <v>0</v>
      </c>
      <c r="G28" s="86" cm="1">
        <f t="array" aca="1" ref="G28" ca="1">INDIRECT("R"&amp;ROW()&amp;"C"&amp;MATCH($A$3,$BQ$8:$BQ$12,0)*10+13,0)</f>
        <v>0</v>
      </c>
      <c r="H28" s="110" cm="1">
        <f t="array" aca="1" ref="H28" ca="1">INDIRECT("R"&amp;ROW()&amp;"C"&amp;MATCH($A$3,$BQ$8:$BQ$12,0)*10+14,0)</f>
        <v>12</v>
      </c>
      <c r="I28" s="85" cm="1">
        <f t="array" aca="1" ref="I28" ca="1">INDIRECT("R"&amp;ROW()&amp;"C"&amp;MATCH($A$3,$BQ$8:$BQ$12,0)*10+15,0)</f>
        <v>69</v>
      </c>
      <c r="J28" s="85" cm="1">
        <f t="array" aca="1" ref="J28" ca="1">INDIRECT("R"&amp;ROW()&amp;"C"&amp;MATCH($A$3,$BQ$8:$BQ$12,0)*10+16,0)</f>
        <v>45</v>
      </c>
      <c r="K28" s="86" cm="1">
        <f t="array" aca="1" ref="K28" ca="1">INDIRECT("R"&amp;ROW()&amp;"C"&amp;MATCH($A$3,$BQ$8:$BQ$12,0)*10+17,0)</f>
        <v>28.904275511715266</v>
      </c>
      <c r="M28" s="124" cm="1">
        <f t="array" aca="1" ref="M28" ca="1">IF(INDIRECT("R"&amp;ROW()&amp;$BR$16,0)="o","",INDIRECT("R"&amp;ROW()&amp;$BR$16,0))</f>
        <v>69</v>
      </c>
      <c r="N28" s="123" t="str" cm="1">
        <f t="array" aca="1" ref="N28" ca="1">IF(INDIRECT("R"&amp;ROW()&amp;$BR$17,0)="o","",INDIRECT("R"&amp;ROW()&amp;$BR$17,0))</f>
        <v/>
      </c>
      <c r="O28" s="123" t="str" cm="1">
        <f t="array" aca="1" ref="O28" ca="1">IF(INDIRECT("R"&amp;ROW()&amp;$BR$18,0)="o","",INDIRECT("R"&amp;ROW()&amp;$BR$18,0))</f>
        <v/>
      </c>
      <c r="P28" s="125" cm="1">
        <f t="array" aca="1" ref="P28" ca="1">IF(INDIRECT("R"&amp;ROW()&amp;$BR$19,0)="o","",INDIRECT("R"&amp;ROW()&amp;$BR$19,0))</f>
        <v>12</v>
      </c>
      <c r="Q28"/>
      <c r="R28" s="30">
        <v>68</v>
      </c>
      <c r="S28" s="27" t="str">
        <f t="shared" si="0"/>
        <v>19%</v>
      </c>
      <c r="T28" s="87">
        <v>13</v>
      </c>
      <c r="U28" s="87">
        <v>12</v>
      </c>
      <c r="V28" s="87">
        <v>0</v>
      </c>
      <c r="W28" s="87">
        <v>0</v>
      </c>
      <c r="X28" s="87">
        <v>69</v>
      </c>
      <c r="Y28" s="87">
        <v>69</v>
      </c>
      <c r="Z28" s="87">
        <v>69</v>
      </c>
      <c r="AA28" s="88">
        <v>0</v>
      </c>
      <c r="AB28" s="30" t="s">
        <v>136</v>
      </c>
      <c r="AC28" s="27" t="str">
        <f t="shared" si="1"/>
        <v>o</v>
      </c>
      <c r="AD28" s="87" t="s">
        <v>136</v>
      </c>
      <c r="AE28" s="87" t="s">
        <v>136</v>
      </c>
      <c r="AF28" s="87" t="s">
        <v>136</v>
      </c>
      <c r="AG28" s="87" t="s">
        <v>136</v>
      </c>
      <c r="AH28" s="87" t="s">
        <v>136</v>
      </c>
      <c r="AI28" s="87" t="s">
        <v>136</v>
      </c>
      <c r="AJ28" s="87" t="s">
        <v>136</v>
      </c>
      <c r="AK28" s="88" t="s">
        <v>136</v>
      </c>
      <c r="AL28" s="30" t="s">
        <v>136</v>
      </c>
      <c r="AM28" s="27" t="str">
        <f t="shared" si="2"/>
        <v>o</v>
      </c>
      <c r="AN28" s="87" t="s">
        <v>136</v>
      </c>
      <c r="AO28" s="87" t="s">
        <v>136</v>
      </c>
      <c r="AP28" s="87" t="s">
        <v>136</v>
      </c>
      <c r="AQ28" s="87" t="s">
        <v>136</v>
      </c>
      <c r="AR28" s="87" t="s">
        <v>136</v>
      </c>
      <c r="AS28" s="87" t="s">
        <v>136</v>
      </c>
      <c r="AT28" s="87" t="s">
        <v>136</v>
      </c>
      <c r="AU28" s="88" t="s">
        <v>136</v>
      </c>
      <c r="AV28" s="30">
        <v>74</v>
      </c>
      <c r="AW28" s="27" t="str">
        <f t="shared" si="3"/>
        <v>42%</v>
      </c>
      <c r="AX28" s="87">
        <v>31</v>
      </c>
      <c r="AY28" s="87">
        <v>9</v>
      </c>
      <c r="AZ28" s="87" t="s">
        <v>136</v>
      </c>
      <c r="BA28" s="87" t="s">
        <v>136</v>
      </c>
      <c r="BB28" s="87">
        <v>12</v>
      </c>
      <c r="BC28" s="87">
        <v>12</v>
      </c>
      <c r="BD28" s="87">
        <v>12</v>
      </c>
      <c r="BE28" s="88">
        <v>0</v>
      </c>
      <c r="BF28" s="30">
        <v>142</v>
      </c>
      <c r="BG28" s="27" t="str">
        <f t="shared" si="4"/>
        <v>31%</v>
      </c>
      <c r="BH28" s="87">
        <v>44</v>
      </c>
      <c r="BI28" s="87">
        <v>21</v>
      </c>
      <c r="BJ28" s="87">
        <v>0</v>
      </c>
      <c r="BK28" s="87">
        <v>0</v>
      </c>
      <c r="BL28" s="87">
        <v>12</v>
      </c>
      <c r="BM28" s="87">
        <v>69</v>
      </c>
      <c r="BN28" s="87">
        <v>45</v>
      </c>
      <c r="BO28" s="88">
        <v>28.904275511715266</v>
      </c>
    </row>
    <row r="29" spans="1:70">
      <c r="A29" s="93" t="s">
        <v>76</v>
      </c>
      <c r="B29" s="84" cm="1">
        <f t="array" aca="1" ref="B29" ca="1">INDIRECT("R"&amp;ROW()&amp;"C"&amp;MATCH($A$3,$BQ$8:$BQ$12,0)*10+8,0)</f>
        <v>55</v>
      </c>
      <c r="C29" s="114" cm="1">
        <f t="array" aca="1" ref="C29" ca="1">IFERROR(VALUE(INDIRECT("R"&amp;ROW()&amp;"C"&amp;MATCH($A$3,$BQ$8:$BQ$12,0)*10+9,0)),"o")</f>
        <v>0.98</v>
      </c>
      <c r="D29" s="84" cm="1">
        <f t="array" aca="1" ref="D29" ca="1">INDIRECT("R"&amp;ROW()&amp;"C"&amp;MATCH($A$3,$BQ$8:$BQ$12,0)*10+10,0)</f>
        <v>54</v>
      </c>
      <c r="E29" s="85" cm="1">
        <f t="array" aca="1" ref="E29" ca="1">INDIRECT("R"&amp;ROW()&amp;"C"&amp;MATCH($A$3,$BQ$8:$BQ$12,0)*10+11,0)</f>
        <v>49</v>
      </c>
      <c r="F29" s="85" cm="1">
        <f t="array" aca="1" ref="F29" ca="1">INDIRECT("R"&amp;ROW()&amp;"C"&amp;MATCH($A$3,$BQ$8:$BQ$12,0)*10+12,0)</f>
        <v>0</v>
      </c>
      <c r="G29" s="86" cm="1">
        <f t="array" aca="1" ref="G29" ca="1">INDIRECT("R"&amp;ROW()&amp;"C"&amp;MATCH($A$3,$BQ$8:$BQ$12,0)*10+13,0)</f>
        <v>5</v>
      </c>
      <c r="H29" s="110" cm="1">
        <f t="array" aca="1" ref="H29" ca="1">INDIRECT("R"&amp;ROW()&amp;"C"&amp;MATCH($A$3,$BQ$8:$BQ$12,0)*10+14,0)</f>
        <v>66</v>
      </c>
      <c r="I29" s="85" cm="1">
        <f t="array" aca="1" ref="I29" ca="1">INDIRECT("R"&amp;ROW()&amp;"C"&amp;MATCH($A$3,$BQ$8:$BQ$12,0)*10+15,0)</f>
        <v>66</v>
      </c>
      <c r="J29" s="85" cm="1">
        <f t="array" aca="1" ref="J29" ca="1">INDIRECT("R"&amp;ROW()&amp;"C"&amp;MATCH($A$3,$BQ$8:$BQ$12,0)*10+16,0)</f>
        <v>66</v>
      </c>
      <c r="K29" s="86" cm="1">
        <f t="array" aca="1" ref="K29" ca="1">INDIRECT("R"&amp;ROW()&amp;"C"&amp;MATCH($A$3,$BQ$8:$BQ$12,0)*10+17,0)</f>
        <v>0</v>
      </c>
      <c r="M29" s="124" cm="1">
        <f t="array" aca="1" ref="M29" ca="1">IF(INDIRECT("R"&amp;ROW()&amp;$BR$16,0)="o","",INDIRECT("R"&amp;ROW()&amp;$BR$16,0))</f>
        <v>66</v>
      </c>
      <c r="N29" s="123" t="str" cm="1">
        <f t="array" aca="1" ref="N29" ca="1">IF(INDIRECT("R"&amp;ROW()&amp;$BR$17,0)="o","",INDIRECT("R"&amp;ROW()&amp;$BR$17,0))</f>
        <v/>
      </c>
      <c r="O29" s="123" t="str" cm="1">
        <f t="array" aca="1" ref="O29" ca="1">IF(INDIRECT("R"&amp;ROW()&amp;$BR$18,0)="o","",INDIRECT("R"&amp;ROW()&amp;$BR$18,0))</f>
        <v/>
      </c>
      <c r="P29" s="125" t="str" cm="1">
        <f t="array" aca="1" ref="P29" ca="1">IF(INDIRECT("R"&amp;ROW()&amp;$BR$19,0)="o","",INDIRECT("R"&amp;ROW()&amp;$BR$19,0))</f>
        <v/>
      </c>
      <c r="Q29"/>
      <c r="R29" s="30">
        <v>55</v>
      </c>
      <c r="S29" s="27" t="str">
        <f t="shared" si="0"/>
        <v>98%</v>
      </c>
      <c r="T29" s="87">
        <v>54</v>
      </c>
      <c r="U29" s="87">
        <v>49</v>
      </c>
      <c r="V29" s="87">
        <v>0</v>
      </c>
      <c r="W29" s="87">
        <v>5</v>
      </c>
      <c r="X29" s="87">
        <v>66</v>
      </c>
      <c r="Y29" s="87">
        <v>66</v>
      </c>
      <c r="Z29" s="87">
        <v>66</v>
      </c>
      <c r="AA29" s="88">
        <v>0</v>
      </c>
      <c r="AB29" s="30" t="s">
        <v>136</v>
      </c>
      <c r="AC29" s="27" t="str">
        <f t="shared" si="1"/>
        <v>o</v>
      </c>
      <c r="AD29" s="87" t="s">
        <v>136</v>
      </c>
      <c r="AE29" s="87" t="s">
        <v>136</v>
      </c>
      <c r="AF29" s="87" t="s">
        <v>136</v>
      </c>
      <c r="AG29" s="87" t="s">
        <v>136</v>
      </c>
      <c r="AH29" s="87" t="s">
        <v>136</v>
      </c>
      <c r="AI29" s="87" t="s">
        <v>136</v>
      </c>
      <c r="AJ29" s="87" t="s">
        <v>136</v>
      </c>
      <c r="AK29" s="88" t="s">
        <v>136</v>
      </c>
      <c r="AL29" s="30" t="s">
        <v>136</v>
      </c>
      <c r="AM29" s="27" t="str">
        <f t="shared" si="2"/>
        <v>o</v>
      </c>
      <c r="AN29" s="87" t="s">
        <v>136</v>
      </c>
      <c r="AO29" s="87" t="s">
        <v>136</v>
      </c>
      <c r="AP29" s="87" t="s">
        <v>136</v>
      </c>
      <c r="AQ29" s="87" t="s">
        <v>136</v>
      </c>
      <c r="AR29" s="87" t="s">
        <v>136</v>
      </c>
      <c r="AS29" s="87" t="s">
        <v>136</v>
      </c>
      <c r="AT29" s="87" t="s">
        <v>136</v>
      </c>
      <c r="AU29" s="88" t="s">
        <v>136</v>
      </c>
      <c r="AV29" s="30" t="s">
        <v>136</v>
      </c>
      <c r="AW29" s="27" t="str">
        <f t="shared" si="3"/>
        <v>o</v>
      </c>
      <c r="AX29" s="87" t="s">
        <v>136</v>
      </c>
      <c r="AY29" s="87" t="s">
        <v>136</v>
      </c>
      <c r="AZ29" s="87" t="s">
        <v>136</v>
      </c>
      <c r="BA29" s="87" t="s">
        <v>136</v>
      </c>
      <c r="BB29" s="87" t="s">
        <v>136</v>
      </c>
      <c r="BC29" s="87" t="s">
        <v>136</v>
      </c>
      <c r="BD29" s="87" t="s">
        <v>136</v>
      </c>
      <c r="BE29" s="88" t="s">
        <v>136</v>
      </c>
      <c r="BF29" s="30">
        <v>55</v>
      </c>
      <c r="BG29" s="27" t="str">
        <f t="shared" si="4"/>
        <v>98%</v>
      </c>
      <c r="BH29" s="87">
        <v>54</v>
      </c>
      <c r="BI29" s="87">
        <v>49</v>
      </c>
      <c r="BJ29" s="87">
        <v>0</v>
      </c>
      <c r="BK29" s="87">
        <v>5</v>
      </c>
      <c r="BL29" s="87">
        <v>66</v>
      </c>
      <c r="BM29" s="87">
        <v>66</v>
      </c>
      <c r="BN29" s="87">
        <v>66</v>
      </c>
      <c r="BO29" s="88">
        <v>0</v>
      </c>
    </row>
    <row r="30" spans="1:70">
      <c r="A30" s="93" t="s">
        <v>77</v>
      </c>
      <c r="B30" s="84" cm="1">
        <f t="array" aca="1" ref="B30" ca="1">INDIRECT("R"&amp;ROW()&amp;"C"&amp;MATCH($A$3,$BQ$8:$BQ$12,0)*10+8,0)</f>
        <v>55</v>
      </c>
      <c r="C30" s="114" cm="1">
        <f t="array" aca="1" ref="C30" ca="1">IFERROR(VALUE(INDIRECT("R"&amp;ROW()&amp;"C"&amp;MATCH($A$3,$BQ$8:$BQ$12,0)*10+9,0)),"o")</f>
        <v>0.36</v>
      </c>
      <c r="D30" s="84" cm="1">
        <f t="array" aca="1" ref="D30" ca="1">INDIRECT("R"&amp;ROW()&amp;"C"&amp;MATCH($A$3,$BQ$8:$BQ$12,0)*10+10,0)</f>
        <v>20</v>
      </c>
      <c r="E30" s="85" cm="1">
        <f t="array" aca="1" ref="E30" ca="1">INDIRECT("R"&amp;ROW()&amp;"C"&amp;MATCH($A$3,$BQ$8:$BQ$12,0)*10+11,0)</f>
        <v>0</v>
      </c>
      <c r="F30" s="85" cm="1">
        <f t="array" aca="1" ref="F30" ca="1">INDIRECT("R"&amp;ROW()&amp;"C"&amp;MATCH($A$3,$BQ$8:$BQ$12,0)*10+12,0)</f>
        <v>0</v>
      </c>
      <c r="G30" s="86" cm="1">
        <f t="array" aca="1" ref="G30" ca="1">INDIRECT("R"&amp;ROW()&amp;"C"&amp;MATCH($A$3,$BQ$8:$BQ$12,0)*10+13,0)</f>
        <v>0</v>
      </c>
      <c r="H30" s="110" cm="1">
        <f t="array" aca="1" ref="H30" ca="1">INDIRECT("R"&amp;ROW()&amp;"C"&amp;MATCH($A$3,$BQ$8:$BQ$12,0)*10+14,0)</f>
        <v>0</v>
      </c>
      <c r="I30" s="85" cm="1">
        <f t="array" aca="1" ref="I30" ca="1">INDIRECT("R"&amp;ROW()&amp;"C"&amp;MATCH($A$3,$BQ$8:$BQ$12,0)*10+15,0)</f>
        <v>0</v>
      </c>
      <c r="J30" s="85" t="str" cm="1">
        <f t="array" aca="1" ref="J30" ca="1">INDIRECT("R"&amp;ROW()&amp;"C"&amp;MATCH($A$3,$BQ$8:$BQ$12,0)*10+16,0)</f>
        <v>o</v>
      </c>
      <c r="K30" s="86" t="str" cm="1">
        <f t="array" aca="1" ref="K30" ca="1">INDIRECT("R"&amp;ROW()&amp;"C"&amp;MATCH($A$3,$BQ$8:$BQ$12,0)*10+17,0)</f>
        <v>o</v>
      </c>
      <c r="M30" s="124" t="str" cm="1">
        <f t="array" aca="1" ref="M30" ca="1">IF(INDIRECT("R"&amp;ROW()&amp;$BR$16,0)="o","",INDIRECT("R"&amp;ROW()&amp;$BR$16,0))</f>
        <v/>
      </c>
      <c r="N30" s="123" t="str" cm="1">
        <f t="array" aca="1" ref="N30" ca="1">IF(INDIRECT("R"&amp;ROW()&amp;$BR$17,0)="o","",INDIRECT("R"&amp;ROW()&amp;$BR$17,0))</f>
        <v/>
      </c>
      <c r="O30" s="123" t="str" cm="1">
        <f t="array" aca="1" ref="O30" ca="1">IF(INDIRECT("R"&amp;ROW()&amp;$BR$18,0)="o","",INDIRECT("R"&amp;ROW()&amp;$BR$18,0))</f>
        <v/>
      </c>
      <c r="P30" s="125" t="str" cm="1">
        <f t="array" aca="1" ref="P30" ca="1">IF(INDIRECT("R"&amp;ROW()&amp;$BR$19,0)="o","",INDIRECT("R"&amp;ROW()&amp;$BR$19,0))</f>
        <v/>
      </c>
      <c r="Q30"/>
      <c r="R30" s="30" t="s">
        <v>136</v>
      </c>
      <c r="S30" s="27" t="str">
        <f t="shared" si="0"/>
        <v>o</v>
      </c>
      <c r="T30" s="87" t="s">
        <v>136</v>
      </c>
      <c r="U30" s="87" t="s">
        <v>136</v>
      </c>
      <c r="V30" s="87" t="s">
        <v>136</v>
      </c>
      <c r="W30" s="87" t="s">
        <v>136</v>
      </c>
      <c r="X30" s="87" t="s">
        <v>136</v>
      </c>
      <c r="Y30" s="87" t="s">
        <v>136</v>
      </c>
      <c r="Z30" s="87" t="s">
        <v>136</v>
      </c>
      <c r="AA30" s="88" t="s">
        <v>136</v>
      </c>
      <c r="AB30" s="30">
        <v>31</v>
      </c>
      <c r="AC30" s="27" t="str">
        <f t="shared" si="1"/>
        <v>61%</v>
      </c>
      <c r="AD30" s="87">
        <v>19</v>
      </c>
      <c r="AE30" s="87">
        <v>0</v>
      </c>
      <c r="AF30" s="87">
        <v>0</v>
      </c>
      <c r="AG30" s="87">
        <v>0</v>
      </c>
      <c r="AH30" s="87">
        <v>0</v>
      </c>
      <c r="AI30" s="87">
        <v>0</v>
      </c>
      <c r="AJ30" s="87" t="s">
        <v>136</v>
      </c>
      <c r="AK30" s="88" t="s">
        <v>136</v>
      </c>
      <c r="AL30" s="30">
        <v>24</v>
      </c>
      <c r="AM30" s="27" t="str">
        <f t="shared" si="2"/>
        <v>4%</v>
      </c>
      <c r="AN30" s="87">
        <v>1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 t="s">
        <v>136</v>
      </c>
      <c r="AU30" s="88" t="s">
        <v>136</v>
      </c>
      <c r="AV30" s="30" t="s">
        <v>136</v>
      </c>
      <c r="AW30" s="27" t="str">
        <f t="shared" si="3"/>
        <v>o</v>
      </c>
      <c r="AX30" s="87" t="s">
        <v>136</v>
      </c>
      <c r="AY30" s="87" t="s">
        <v>136</v>
      </c>
      <c r="AZ30" s="87" t="s">
        <v>136</v>
      </c>
      <c r="BA30" s="87" t="s">
        <v>136</v>
      </c>
      <c r="BB30" s="87" t="s">
        <v>136</v>
      </c>
      <c r="BC30" s="87" t="s">
        <v>136</v>
      </c>
      <c r="BD30" s="87" t="s">
        <v>136</v>
      </c>
      <c r="BE30" s="88" t="s">
        <v>136</v>
      </c>
      <c r="BF30" s="30">
        <v>55</v>
      </c>
      <c r="BG30" s="27" t="str">
        <f t="shared" si="4"/>
        <v>36%</v>
      </c>
      <c r="BH30" s="87">
        <v>20</v>
      </c>
      <c r="BI30" s="87">
        <v>0</v>
      </c>
      <c r="BJ30" s="87">
        <v>0</v>
      </c>
      <c r="BK30" s="87">
        <v>0</v>
      </c>
      <c r="BL30" s="87">
        <v>0</v>
      </c>
      <c r="BM30" s="87">
        <v>0</v>
      </c>
      <c r="BN30" s="87" t="s">
        <v>136</v>
      </c>
      <c r="BO30" s="88" t="s">
        <v>136</v>
      </c>
    </row>
    <row r="31" spans="1:70">
      <c r="A31" s="93" t="s">
        <v>78</v>
      </c>
      <c r="B31" s="84" cm="1">
        <f t="array" aca="1" ref="B31" ca="1">INDIRECT("R"&amp;ROW()&amp;"C"&amp;MATCH($A$3,$BQ$8:$BQ$12,0)*10+8,0)</f>
        <v>100</v>
      </c>
      <c r="C31" s="114" cm="1">
        <f t="array" aca="1" ref="C31" ca="1">IFERROR(VALUE(INDIRECT("R"&amp;ROW()&amp;"C"&amp;MATCH($A$3,$BQ$8:$BQ$12,0)*10+9,0)),"o")</f>
        <v>0.99</v>
      </c>
      <c r="D31" s="84" cm="1">
        <f t="array" aca="1" ref="D31" ca="1">INDIRECT("R"&amp;ROW()&amp;"C"&amp;MATCH($A$3,$BQ$8:$BQ$12,0)*10+10,0)</f>
        <v>99</v>
      </c>
      <c r="E31" s="85" cm="1">
        <f t="array" aca="1" ref="E31" ca="1">INDIRECT("R"&amp;ROW()&amp;"C"&amp;MATCH($A$3,$BQ$8:$BQ$12,0)*10+11,0)</f>
        <v>93</v>
      </c>
      <c r="F31" s="85" cm="1">
        <f t="array" aca="1" ref="F31" ca="1">INDIRECT("R"&amp;ROW()&amp;"C"&amp;MATCH($A$3,$BQ$8:$BQ$12,0)*10+12,0)</f>
        <v>0</v>
      </c>
      <c r="G31" s="86" cm="1">
        <f t="array" aca="1" ref="G31" ca="1">INDIRECT("R"&amp;ROW()&amp;"C"&amp;MATCH($A$3,$BQ$8:$BQ$12,0)*10+13,0)</f>
        <v>6</v>
      </c>
      <c r="H31" s="110" cm="1">
        <f t="array" aca="1" ref="H31" ca="1">INDIRECT("R"&amp;ROW()&amp;"C"&amp;MATCH($A$3,$BQ$8:$BQ$12,0)*10+14,0)</f>
        <v>14</v>
      </c>
      <c r="I31" s="85" cm="1">
        <f t="array" aca="1" ref="I31" ca="1">INDIRECT("R"&amp;ROW()&amp;"C"&amp;MATCH($A$3,$BQ$8:$BQ$12,0)*10+15,0)</f>
        <v>69</v>
      </c>
      <c r="J31" s="85" cm="1">
        <f t="array" aca="1" ref="J31" ca="1">INDIRECT("R"&amp;ROW()&amp;"C"&amp;MATCH($A$3,$BQ$8:$BQ$12,0)*10+16,0)</f>
        <v>41</v>
      </c>
      <c r="K31" s="86" cm="1">
        <f t="array" aca="1" ref="K31" ca="1">INDIRECT("R"&amp;ROW()&amp;"C"&amp;MATCH($A$3,$BQ$8:$BQ$12,0)*10+17,0)</f>
        <v>27.627256579733881</v>
      </c>
      <c r="M31" s="124" cm="1">
        <f t="array" aca="1" ref="M31" ca="1">IF(INDIRECT("R"&amp;ROW()&amp;$BR$16,0)="o","",INDIRECT("R"&amp;ROW()&amp;$BR$16,0))</f>
        <v>69</v>
      </c>
      <c r="N31" s="123" cm="1">
        <f t="array" aca="1" ref="N31" ca="1">IF(INDIRECT("R"&amp;ROW()&amp;$BR$17,0)="o","",INDIRECT("R"&amp;ROW()&amp;$BR$17,0))</f>
        <v>14</v>
      </c>
      <c r="O31" s="123" t="str" cm="1">
        <f t="array" aca="1" ref="O31" ca="1">IF(INDIRECT("R"&amp;ROW()&amp;$BR$18,0)="o","",INDIRECT("R"&amp;ROW()&amp;$BR$18,0))</f>
        <v/>
      </c>
      <c r="P31" s="125" t="str" cm="1">
        <f t="array" aca="1" ref="P31" ca="1">IF(INDIRECT("R"&amp;ROW()&amp;$BR$19,0)="o","",INDIRECT("R"&amp;ROW()&amp;$BR$19,0))</f>
        <v/>
      </c>
      <c r="Q31"/>
      <c r="R31" s="30">
        <v>48</v>
      </c>
      <c r="S31" s="27" t="str">
        <f t="shared" si="0"/>
        <v>100%</v>
      </c>
      <c r="T31" s="87">
        <v>48</v>
      </c>
      <c r="U31" s="87">
        <v>44</v>
      </c>
      <c r="V31" s="87">
        <v>0</v>
      </c>
      <c r="W31" s="87">
        <v>4</v>
      </c>
      <c r="X31" s="87">
        <v>69</v>
      </c>
      <c r="Y31" s="87">
        <v>69</v>
      </c>
      <c r="Z31" s="87">
        <v>69</v>
      </c>
      <c r="AA31" s="88">
        <v>0</v>
      </c>
      <c r="AB31" s="30">
        <v>52</v>
      </c>
      <c r="AC31" s="27" t="str">
        <f t="shared" si="1"/>
        <v>98%</v>
      </c>
      <c r="AD31" s="87">
        <v>51</v>
      </c>
      <c r="AE31" s="87">
        <v>49</v>
      </c>
      <c r="AF31" s="87">
        <v>0</v>
      </c>
      <c r="AG31" s="87">
        <v>2</v>
      </c>
      <c r="AH31" s="87">
        <v>14</v>
      </c>
      <c r="AI31" s="87">
        <v>14</v>
      </c>
      <c r="AJ31" s="87">
        <v>14</v>
      </c>
      <c r="AK31" s="88">
        <v>0</v>
      </c>
      <c r="AL31" s="30" t="s">
        <v>136</v>
      </c>
      <c r="AM31" s="27" t="str">
        <f t="shared" si="2"/>
        <v>o</v>
      </c>
      <c r="AN31" s="87" t="s">
        <v>136</v>
      </c>
      <c r="AO31" s="87" t="s">
        <v>136</v>
      </c>
      <c r="AP31" s="87" t="s">
        <v>136</v>
      </c>
      <c r="AQ31" s="87" t="s">
        <v>136</v>
      </c>
      <c r="AR31" s="87" t="s">
        <v>136</v>
      </c>
      <c r="AS31" s="87" t="s">
        <v>136</v>
      </c>
      <c r="AT31" s="87" t="s">
        <v>136</v>
      </c>
      <c r="AU31" s="88" t="s">
        <v>136</v>
      </c>
      <c r="AV31" s="30" t="s">
        <v>136</v>
      </c>
      <c r="AW31" s="27" t="str">
        <f t="shared" si="3"/>
        <v>o</v>
      </c>
      <c r="AX31" s="87" t="s">
        <v>136</v>
      </c>
      <c r="AY31" s="87" t="s">
        <v>136</v>
      </c>
      <c r="AZ31" s="87" t="s">
        <v>136</v>
      </c>
      <c r="BA31" s="87" t="s">
        <v>136</v>
      </c>
      <c r="BB31" s="87" t="s">
        <v>136</v>
      </c>
      <c r="BC31" s="87" t="s">
        <v>136</v>
      </c>
      <c r="BD31" s="87" t="s">
        <v>136</v>
      </c>
      <c r="BE31" s="88" t="s">
        <v>136</v>
      </c>
      <c r="BF31" s="30">
        <v>100</v>
      </c>
      <c r="BG31" s="27" t="str">
        <f t="shared" si="4"/>
        <v>99%</v>
      </c>
      <c r="BH31" s="87">
        <v>99</v>
      </c>
      <c r="BI31" s="87">
        <v>93</v>
      </c>
      <c r="BJ31" s="87">
        <v>0</v>
      </c>
      <c r="BK31" s="87">
        <v>6</v>
      </c>
      <c r="BL31" s="87">
        <v>14</v>
      </c>
      <c r="BM31" s="87">
        <v>69</v>
      </c>
      <c r="BN31" s="87">
        <v>41</v>
      </c>
      <c r="BO31" s="88">
        <v>27.627256579733881</v>
      </c>
    </row>
    <row r="32" spans="1:70">
      <c r="A32" s="93" t="s">
        <v>79</v>
      </c>
      <c r="B32" s="84" cm="1">
        <f t="array" aca="1" ref="B32" ca="1">INDIRECT("R"&amp;ROW()&amp;"C"&amp;MATCH($A$3,$BQ$8:$BQ$12,0)*10+8,0)</f>
        <v>188</v>
      </c>
      <c r="C32" s="114" cm="1">
        <f t="array" aca="1" ref="C32" ca="1">IFERROR(VALUE(INDIRECT("R"&amp;ROW()&amp;"C"&amp;MATCH($A$3,$BQ$8:$BQ$12,0)*10+9,0)),"o")</f>
        <v>0.51</v>
      </c>
      <c r="D32" s="84" cm="1">
        <f t="array" aca="1" ref="D32" ca="1">INDIRECT("R"&amp;ROW()&amp;"C"&amp;MATCH($A$3,$BQ$8:$BQ$12,0)*10+10,0)</f>
        <v>96</v>
      </c>
      <c r="E32" s="85" cm="1">
        <f t="array" aca="1" ref="E32" ca="1">INDIRECT("R"&amp;ROW()&amp;"C"&amp;MATCH($A$3,$BQ$8:$BQ$12,0)*10+11,0)</f>
        <v>95</v>
      </c>
      <c r="F32" s="85" cm="1">
        <f t="array" aca="1" ref="F32" ca="1">INDIRECT("R"&amp;ROW()&amp;"C"&amp;MATCH($A$3,$BQ$8:$BQ$12,0)*10+12,0)</f>
        <v>0</v>
      </c>
      <c r="G32" s="86" cm="1">
        <f t="array" aca="1" ref="G32" ca="1">INDIRECT("R"&amp;ROW()&amp;"C"&amp;MATCH($A$3,$BQ$8:$BQ$12,0)*10+13,0)</f>
        <v>2</v>
      </c>
      <c r="H32" s="110" cm="1">
        <f t="array" aca="1" ref="H32" ca="1">INDIRECT("R"&amp;ROW()&amp;"C"&amp;MATCH($A$3,$BQ$8:$BQ$12,0)*10+14,0)</f>
        <v>41</v>
      </c>
      <c r="I32" s="85" cm="1">
        <f t="array" aca="1" ref="I32" ca="1">INDIRECT("R"&amp;ROW()&amp;"C"&amp;MATCH($A$3,$BQ$8:$BQ$12,0)*10+15,0)</f>
        <v>138</v>
      </c>
      <c r="J32" s="85" cm="1">
        <f t="array" aca="1" ref="J32" ca="1">INDIRECT("R"&amp;ROW()&amp;"C"&amp;MATCH($A$3,$BQ$8:$BQ$12,0)*10+16,0)</f>
        <v>115</v>
      </c>
      <c r="K32" s="86" cm="1">
        <f t="array" aca="1" ref="K32" ca="1">INDIRECT("R"&amp;ROW()&amp;"C"&amp;MATCH($A$3,$BQ$8:$BQ$12,0)*10+17,0)</f>
        <v>31.662860459158448</v>
      </c>
      <c r="M32" s="124" t="str" cm="1">
        <f t="array" aca="1" ref="M32" ca="1">IF(INDIRECT("R"&amp;ROW()&amp;$BR$16,0)="o","",INDIRECT("R"&amp;ROW()&amp;$BR$16,0))</f>
        <v/>
      </c>
      <c r="N32" s="123" cm="1">
        <f t="array" aca="1" ref="N32" ca="1">IF(INDIRECT("R"&amp;ROW()&amp;$BR$17,0)="o","",INDIRECT("R"&amp;ROW()&amp;$BR$17,0))</f>
        <v>138</v>
      </c>
      <c r="O32" s="123" t="str" cm="1">
        <f t="array" aca="1" ref="O32" ca="1">IF(INDIRECT("R"&amp;ROW()&amp;$BR$18,0)="o","",INDIRECT("R"&amp;ROW()&amp;$BR$18,0))</f>
        <v/>
      </c>
      <c r="P32" s="125" cm="1">
        <f t="array" aca="1" ref="P32" ca="1">IF(INDIRECT("R"&amp;ROW()&amp;$BR$19,0)="o","",INDIRECT("R"&amp;ROW()&amp;$BR$19,0))</f>
        <v>72</v>
      </c>
      <c r="Q32"/>
      <c r="R32" s="30" t="s">
        <v>136</v>
      </c>
      <c r="S32" s="27" t="str">
        <f t="shared" si="0"/>
        <v>o</v>
      </c>
      <c r="T32" s="87" t="s">
        <v>136</v>
      </c>
      <c r="U32" s="87" t="s">
        <v>136</v>
      </c>
      <c r="V32" s="87" t="s">
        <v>136</v>
      </c>
      <c r="W32" s="87" t="s">
        <v>136</v>
      </c>
      <c r="X32" s="87" t="s">
        <v>136</v>
      </c>
      <c r="Y32" s="87" t="s">
        <v>136</v>
      </c>
      <c r="Z32" s="87" t="s">
        <v>136</v>
      </c>
      <c r="AA32" s="88" t="s">
        <v>136</v>
      </c>
      <c r="AB32" s="30">
        <v>107</v>
      </c>
      <c r="AC32" s="27" t="str">
        <f t="shared" si="1"/>
        <v>59%</v>
      </c>
      <c r="AD32" s="87">
        <v>63</v>
      </c>
      <c r="AE32" s="87">
        <v>63</v>
      </c>
      <c r="AF32" s="87">
        <v>0</v>
      </c>
      <c r="AG32" s="87">
        <v>0</v>
      </c>
      <c r="AH32" s="87">
        <v>138</v>
      </c>
      <c r="AI32" s="87">
        <v>138</v>
      </c>
      <c r="AJ32" s="87">
        <v>138</v>
      </c>
      <c r="AK32" s="88">
        <v>0</v>
      </c>
      <c r="AL32" s="30" t="s">
        <v>136</v>
      </c>
      <c r="AM32" s="27" t="str">
        <f t="shared" si="2"/>
        <v>o</v>
      </c>
      <c r="AN32" s="87" t="s">
        <v>136</v>
      </c>
      <c r="AO32" s="87" t="s">
        <v>136</v>
      </c>
      <c r="AP32" s="87" t="s">
        <v>136</v>
      </c>
      <c r="AQ32" s="87" t="s">
        <v>136</v>
      </c>
      <c r="AR32" s="87" t="s">
        <v>136</v>
      </c>
      <c r="AS32" s="87" t="s">
        <v>136</v>
      </c>
      <c r="AT32" s="87" t="s">
        <v>136</v>
      </c>
      <c r="AU32" s="88" t="s">
        <v>136</v>
      </c>
      <c r="AV32" s="30">
        <v>81</v>
      </c>
      <c r="AW32" s="27" t="str">
        <f t="shared" si="3"/>
        <v>41%</v>
      </c>
      <c r="AX32" s="87">
        <v>33</v>
      </c>
      <c r="AY32" s="87">
        <v>32</v>
      </c>
      <c r="AZ32" s="87" t="s">
        <v>136</v>
      </c>
      <c r="BA32" s="87">
        <v>2</v>
      </c>
      <c r="BB32" s="87">
        <v>41</v>
      </c>
      <c r="BC32" s="87">
        <v>73</v>
      </c>
      <c r="BD32" s="87">
        <v>72</v>
      </c>
      <c r="BE32" s="88">
        <v>5.5704849905823286</v>
      </c>
      <c r="BF32" s="30">
        <v>188</v>
      </c>
      <c r="BG32" s="27" t="str">
        <f t="shared" si="4"/>
        <v>51%</v>
      </c>
      <c r="BH32" s="87">
        <v>96</v>
      </c>
      <c r="BI32" s="87">
        <v>95</v>
      </c>
      <c r="BJ32" s="87">
        <v>0</v>
      </c>
      <c r="BK32" s="87">
        <v>2</v>
      </c>
      <c r="BL32" s="87">
        <v>41</v>
      </c>
      <c r="BM32" s="87">
        <v>138</v>
      </c>
      <c r="BN32" s="87">
        <v>115</v>
      </c>
      <c r="BO32" s="88">
        <v>31.662860459158448</v>
      </c>
    </row>
    <row r="33" spans="1:67">
      <c r="A33" s="93" t="s">
        <v>80</v>
      </c>
      <c r="B33" s="84" cm="1">
        <f t="array" aca="1" ref="B33" ca="1">INDIRECT("R"&amp;ROW()&amp;"C"&amp;MATCH($A$3,$BQ$8:$BQ$12,0)*10+8,0)</f>
        <v>67</v>
      </c>
      <c r="C33" s="114" cm="1">
        <f t="array" aca="1" ref="C33" ca="1">IFERROR(VALUE(INDIRECT("R"&amp;ROW()&amp;"C"&amp;MATCH($A$3,$BQ$8:$BQ$12,0)*10+9,0)),"o")</f>
        <v>0</v>
      </c>
      <c r="D33" s="84" cm="1">
        <f t="array" aca="1" ref="D33" ca="1">INDIRECT("R"&amp;ROW()&amp;"C"&amp;MATCH($A$3,$BQ$8:$BQ$12,0)*10+10,0)</f>
        <v>0</v>
      </c>
      <c r="E33" s="85" cm="1">
        <f t="array" aca="1" ref="E33" ca="1">INDIRECT("R"&amp;ROW()&amp;"C"&amp;MATCH($A$3,$BQ$8:$BQ$12,0)*10+11,0)</f>
        <v>0</v>
      </c>
      <c r="F33" s="85" cm="1">
        <f t="array" aca="1" ref="F33" ca="1">INDIRECT("R"&amp;ROW()&amp;"C"&amp;MATCH($A$3,$BQ$8:$BQ$12,0)*10+12,0)</f>
        <v>0</v>
      </c>
      <c r="G33" s="86" cm="1">
        <f t="array" aca="1" ref="G33" ca="1">INDIRECT("R"&amp;ROW()&amp;"C"&amp;MATCH($A$3,$BQ$8:$BQ$12,0)*10+13,0)</f>
        <v>0</v>
      </c>
      <c r="H33" s="110" cm="1">
        <f t="array" aca="1" ref="H33" ca="1">INDIRECT("R"&amp;ROW()&amp;"C"&amp;MATCH($A$3,$BQ$8:$BQ$12,0)*10+14,0)</f>
        <v>0</v>
      </c>
      <c r="I33" s="85" cm="1">
        <f t="array" aca="1" ref="I33" ca="1">INDIRECT("R"&amp;ROW()&amp;"C"&amp;MATCH($A$3,$BQ$8:$BQ$12,0)*10+15,0)</f>
        <v>0</v>
      </c>
      <c r="J33" s="85" t="str" cm="1">
        <f t="array" aca="1" ref="J33" ca="1">INDIRECT("R"&amp;ROW()&amp;"C"&amp;MATCH($A$3,$BQ$8:$BQ$12,0)*10+16,0)</f>
        <v>o</v>
      </c>
      <c r="K33" s="86" t="str" cm="1">
        <f t="array" aca="1" ref="K33" ca="1">INDIRECT("R"&amp;ROW()&amp;"C"&amp;MATCH($A$3,$BQ$8:$BQ$12,0)*10+17,0)</f>
        <v>o</v>
      </c>
      <c r="M33" s="124" t="str" cm="1">
        <f t="array" aca="1" ref="M33" ca="1">IF(INDIRECT("R"&amp;ROW()&amp;$BR$16,0)="o","",INDIRECT("R"&amp;ROW()&amp;$BR$16,0))</f>
        <v/>
      </c>
      <c r="N33" s="123" t="str" cm="1">
        <f t="array" aca="1" ref="N33" ca="1">IF(INDIRECT("R"&amp;ROW()&amp;$BR$17,0)="o","",INDIRECT("R"&amp;ROW()&amp;$BR$17,0))</f>
        <v/>
      </c>
      <c r="O33" s="123" t="str" cm="1">
        <f t="array" aca="1" ref="O33" ca="1">IF(INDIRECT("R"&amp;ROW()&amp;$BR$18,0)="o","",INDIRECT("R"&amp;ROW()&amp;$BR$18,0))</f>
        <v/>
      </c>
      <c r="P33" s="125" t="str" cm="1">
        <f t="array" aca="1" ref="P33" ca="1">IF(INDIRECT("R"&amp;ROW()&amp;$BR$19,0)="o","",INDIRECT("R"&amp;ROW()&amp;$BR$19,0))</f>
        <v/>
      </c>
      <c r="Q33"/>
      <c r="R33" s="30" t="s">
        <v>136</v>
      </c>
      <c r="S33" s="27" t="str">
        <f t="shared" si="0"/>
        <v>o</v>
      </c>
      <c r="T33" s="87" t="s">
        <v>136</v>
      </c>
      <c r="U33" s="87" t="s">
        <v>136</v>
      </c>
      <c r="V33" s="87" t="s">
        <v>136</v>
      </c>
      <c r="W33" s="87" t="s">
        <v>136</v>
      </c>
      <c r="X33" s="87" t="s">
        <v>136</v>
      </c>
      <c r="Y33" s="87" t="s">
        <v>136</v>
      </c>
      <c r="Z33" s="87" t="s">
        <v>136</v>
      </c>
      <c r="AA33" s="88" t="s">
        <v>136</v>
      </c>
      <c r="AB33" s="30" t="s">
        <v>136</v>
      </c>
      <c r="AC33" s="27" t="str">
        <f t="shared" si="1"/>
        <v>o</v>
      </c>
      <c r="AD33" s="87" t="s">
        <v>136</v>
      </c>
      <c r="AE33" s="87" t="s">
        <v>136</v>
      </c>
      <c r="AF33" s="87" t="s">
        <v>136</v>
      </c>
      <c r="AG33" s="87" t="s">
        <v>136</v>
      </c>
      <c r="AH33" s="87" t="s">
        <v>136</v>
      </c>
      <c r="AI33" s="87" t="s">
        <v>136</v>
      </c>
      <c r="AJ33" s="87" t="s">
        <v>136</v>
      </c>
      <c r="AK33" s="88" t="s">
        <v>136</v>
      </c>
      <c r="AL33" s="30">
        <v>67</v>
      </c>
      <c r="AM33" s="27" t="str">
        <f t="shared" si="2"/>
        <v>0%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 t="s">
        <v>136</v>
      </c>
      <c r="AU33" s="88" t="s">
        <v>136</v>
      </c>
      <c r="AV33" s="30" t="s">
        <v>136</v>
      </c>
      <c r="AW33" s="27" t="str">
        <f t="shared" si="3"/>
        <v>o</v>
      </c>
      <c r="AX33" s="87" t="s">
        <v>136</v>
      </c>
      <c r="AY33" s="87" t="s">
        <v>136</v>
      </c>
      <c r="AZ33" s="87" t="s">
        <v>136</v>
      </c>
      <c r="BA33" s="87" t="s">
        <v>136</v>
      </c>
      <c r="BB33" s="87" t="s">
        <v>136</v>
      </c>
      <c r="BC33" s="87" t="s">
        <v>136</v>
      </c>
      <c r="BD33" s="87" t="s">
        <v>136</v>
      </c>
      <c r="BE33" s="88" t="s">
        <v>136</v>
      </c>
      <c r="BF33" s="30">
        <v>67</v>
      </c>
      <c r="BG33" s="27" t="str">
        <f t="shared" si="4"/>
        <v>0%</v>
      </c>
      <c r="BH33" s="87">
        <v>0</v>
      </c>
      <c r="BI33" s="87">
        <v>0</v>
      </c>
      <c r="BJ33" s="87">
        <v>0</v>
      </c>
      <c r="BK33" s="87">
        <v>0</v>
      </c>
      <c r="BL33" s="87">
        <v>0</v>
      </c>
      <c r="BM33" s="87">
        <v>0</v>
      </c>
      <c r="BN33" s="87" t="s">
        <v>136</v>
      </c>
      <c r="BO33" s="88" t="s">
        <v>136</v>
      </c>
    </row>
    <row r="34" spans="1:67">
      <c r="A34" s="93" t="s">
        <v>81</v>
      </c>
      <c r="B34" s="84" cm="1">
        <f t="array" aca="1" ref="B34" ca="1">INDIRECT("R"&amp;ROW()&amp;"C"&amp;MATCH($A$3,$BQ$8:$BQ$12,0)*10+8,0)</f>
        <v>218</v>
      </c>
      <c r="C34" s="114" cm="1">
        <f t="array" aca="1" ref="C34" ca="1">IFERROR(VALUE(INDIRECT("R"&amp;ROW()&amp;"C"&amp;MATCH($A$3,$BQ$8:$BQ$12,0)*10+9,0)),"o")</f>
        <v>0</v>
      </c>
      <c r="D34" s="84" cm="1">
        <f t="array" aca="1" ref="D34" ca="1">INDIRECT("R"&amp;ROW()&amp;"C"&amp;MATCH($A$3,$BQ$8:$BQ$12,0)*10+10,0)</f>
        <v>0</v>
      </c>
      <c r="E34" s="85" cm="1">
        <f t="array" aca="1" ref="E34" ca="1">INDIRECT("R"&amp;ROW()&amp;"C"&amp;MATCH($A$3,$BQ$8:$BQ$12,0)*10+11,0)</f>
        <v>0</v>
      </c>
      <c r="F34" s="85" cm="1">
        <f t="array" aca="1" ref="F34" ca="1">INDIRECT("R"&amp;ROW()&amp;"C"&amp;MATCH($A$3,$BQ$8:$BQ$12,0)*10+12,0)</f>
        <v>0</v>
      </c>
      <c r="G34" s="86" cm="1">
        <f t="array" aca="1" ref="G34" ca="1">INDIRECT("R"&amp;ROW()&amp;"C"&amp;MATCH($A$3,$BQ$8:$BQ$12,0)*10+13,0)</f>
        <v>0</v>
      </c>
      <c r="H34" s="110" cm="1">
        <f t="array" aca="1" ref="H34" ca="1">INDIRECT("R"&amp;ROW()&amp;"C"&amp;MATCH($A$3,$BQ$8:$BQ$12,0)*10+14,0)</f>
        <v>0</v>
      </c>
      <c r="I34" s="85" cm="1">
        <f t="array" aca="1" ref="I34" ca="1">INDIRECT("R"&amp;ROW()&amp;"C"&amp;MATCH($A$3,$BQ$8:$BQ$12,0)*10+15,0)</f>
        <v>0</v>
      </c>
      <c r="J34" s="85" t="str" cm="1">
        <f t="array" aca="1" ref="J34" ca="1">INDIRECT("R"&amp;ROW()&amp;"C"&amp;MATCH($A$3,$BQ$8:$BQ$12,0)*10+16,0)</f>
        <v>o</v>
      </c>
      <c r="K34" s="86" t="str" cm="1">
        <f t="array" aca="1" ref="K34" ca="1">INDIRECT("R"&amp;ROW()&amp;"C"&amp;MATCH($A$3,$BQ$8:$BQ$12,0)*10+17,0)</f>
        <v>o</v>
      </c>
      <c r="M34" s="124" t="str" cm="1">
        <f t="array" aca="1" ref="M34" ca="1">IF(INDIRECT("R"&amp;ROW()&amp;$BR$16,0)="o","",INDIRECT("R"&amp;ROW()&amp;$BR$16,0))</f>
        <v/>
      </c>
      <c r="N34" s="123" t="str" cm="1">
        <f t="array" aca="1" ref="N34" ca="1">IF(INDIRECT("R"&amp;ROW()&amp;$BR$17,0)="o","",INDIRECT("R"&amp;ROW()&amp;$BR$17,0))</f>
        <v/>
      </c>
      <c r="O34" s="123" t="str" cm="1">
        <f t="array" aca="1" ref="O34" ca="1">IF(INDIRECT("R"&amp;ROW()&amp;$BR$18,0)="o","",INDIRECT("R"&amp;ROW()&amp;$BR$18,0))</f>
        <v/>
      </c>
      <c r="P34" s="125" t="str" cm="1">
        <f t="array" aca="1" ref="P34" ca="1">IF(INDIRECT("R"&amp;ROW()&amp;$BR$19,0)="o","",INDIRECT("R"&amp;ROW()&amp;$BR$19,0))</f>
        <v/>
      </c>
      <c r="Q34"/>
      <c r="R34" s="30">
        <v>101</v>
      </c>
      <c r="S34" s="27" t="str">
        <f t="shared" si="0"/>
        <v>0%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 t="s">
        <v>136</v>
      </c>
      <c r="AA34" s="88" t="s">
        <v>136</v>
      </c>
      <c r="AB34" s="30">
        <v>117</v>
      </c>
      <c r="AC34" s="27" t="str">
        <f t="shared" si="1"/>
        <v>0%</v>
      </c>
      <c r="AD34" s="87">
        <v>0</v>
      </c>
      <c r="AE34" s="87">
        <v>0</v>
      </c>
      <c r="AF34" s="87">
        <v>0</v>
      </c>
      <c r="AG34" s="87">
        <v>0</v>
      </c>
      <c r="AH34" s="87">
        <v>0</v>
      </c>
      <c r="AI34" s="87">
        <v>0</v>
      </c>
      <c r="AJ34" s="87" t="s">
        <v>136</v>
      </c>
      <c r="AK34" s="88" t="s">
        <v>136</v>
      </c>
      <c r="AL34" s="30" t="s">
        <v>136</v>
      </c>
      <c r="AM34" s="27" t="str">
        <f t="shared" si="2"/>
        <v>o</v>
      </c>
      <c r="AN34" s="87" t="s">
        <v>136</v>
      </c>
      <c r="AO34" s="87" t="s">
        <v>136</v>
      </c>
      <c r="AP34" s="87" t="s">
        <v>136</v>
      </c>
      <c r="AQ34" s="87" t="s">
        <v>136</v>
      </c>
      <c r="AR34" s="87" t="s">
        <v>136</v>
      </c>
      <c r="AS34" s="87" t="s">
        <v>136</v>
      </c>
      <c r="AT34" s="87" t="s">
        <v>136</v>
      </c>
      <c r="AU34" s="88" t="s">
        <v>136</v>
      </c>
      <c r="AV34" s="30" t="s">
        <v>136</v>
      </c>
      <c r="AW34" s="27" t="str">
        <f t="shared" si="3"/>
        <v>o</v>
      </c>
      <c r="AX34" s="87" t="s">
        <v>136</v>
      </c>
      <c r="AY34" s="87" t="s">
        <v>136</v>
      </c>
      <c r="AZ34" s="87" t="s">
        <v>136</v>
      </c>
      <c r="BA34" s="87" t="s">
        <v>136</v>
      </c>
      <c r="BB34" s="87" t="s">
        <v>136</v>
      </c>
      <c r="BC34" s="87" t="s">
        <v>136</v>
      </c>
      <c r="BD34" s="87" t="s">
        <v>136</v>
      </c>
      <c r="BE34" s="88" t="s">
        <v>136</v>
      </c>
      <c r="BF34" s="30">
        <v>218</v>
      </c>
      <c r="BG34" s="27" t="str">
        <f t="shared" si="4"/>
        <v>0%</v>
      </c>
      <c r="BH34" s="87">
        <v>0</v>
      </c>
      <c r="BI34" s="87">
        <v>0</v>
      </c>
      <c r="BJ34" s="87">
        <v>0</v>
      </c>
      <c r="BK34" s="87">
        <v>0</v>
      </c>
      <c r="BL34" s="87">
        <v>0</v>
      </c>
      <c r="BM34" s="87">
        <v>0</v>
      </c>
      <c r="BN34" s="87" t="s">
        <v>136</v>
      </c>
      <c r="BO34" s="88" t="s">
        <v>136</v>
      </c>
    </row>
    <row r="35" spans="1:67">
      <c r="A35" s="93" t="s">
        <v>82</v>
      </c>
      <c r="B35" s="84" cm="1">
        <f t="array" aca="1" ref="B35" ca="1">INDIRECT("R"&amp;ROW()&amp;"C"&amp;MATCH($A$3,$BQ$8:$BQ$12,0)*10+8,0)</f>
        <v>216</v>
      </c>
      <c r="C35" s="114" cm="1">
        <f t="array" aca="1" ref="C35" ca="1">IFERROR(VALUE(INDIRECT("R"&amp;ROW()&amp;"C"&amp;MATCH($A$3,$BQ$8:$BQ$12,0)*10+9,0)),"o")</f>
        <v>0.79</v>
      </c>
      <c r="D35" s="84" cm="1">
        <f t="array" aca="1" ref="D35" ca="1">INDIRECT("R"&amp;ROW()&amp;"C"&amp;MATCH($A$3,$BQ$8:$BQ$12,0)*10+10,0)</f>
        <v>170</v>
      </c>
      <c r="E35" s="85" cm="1">
        <f t="array" aca="1" ref="E35" ca="1">INDIRECT("R"&amp;ROW()&amp;"C"&amp;MATCH($A$3,$BQ$8:$BQ$12,0)*10+11,0)</f>
        <v>170</v>
      </c>
      <c r="F35" s="85" cm="1">
        <f t="array" aca="1" ref="F35" ca="1">INDIRECT("R"&amp;ROW()&amp;"C"&amp;MATCH($A$3,$BQ$8:$BQ$12,0)*10+12,0)</f>
        <v>0</v>
      </c>
      <c r="G35" s="86" cm="1">
        <f t="array" aca="1" ref="G35" ca="1">INDIRECT("R"&amp;ROW()&amp;"C"&amp;MATCH($A$3,$BQ$8:$BQ$12,0)*10+13,0)</f>
        <v>0</v>
      </c>
      <c r="H35" s="110" cm="1">
        <f t="array" aca="1" ref="H35" ca="1">INDIRECT("R"&amp;ROW()&amp;"C"&amp;MATCH($A$3,$BQ$8:$BQ$12,0)*10+14,0)</f>
        <v>49</v>
      </c>
      <c r="I35" s="85" cm="1">
        <f t="array" aca="1" ref="I35" ca="1">INDIRECT("R"&amp;ROW()&amp;"C"&amp;MATCH($A$3,$BQ$8:$BQ$12,0)*10+15,0)</f>
        <v>102</v>
      </c>
      <c r="J35" s="85" cm="1">
        <f t="array" aca="1" ref="J35" ca="1">INDIRECT("R"&amp;ROW()&amp;"C"&amp;MATCH($A$3,$BQ$8:$BQ$12,0)*10+16,0)</f>
        <v>79</v>
      </c>
      <c r="K35" s="86" cm="1">
        <f t="array" aca="1" ref="K35" ca="1">INDIRECT("R"&amp;ROW()&amp;"C"&amp;MATCH($A$3,$BQ$8:$BQ$12,0)*10+17,0)</f>
        <v>26.354788359507211</v>
      </c>
      <c r="M35" s="124" cm="1">
        <f t="array" aca="1" ref="M35" ca="1">IF(INDIRECT("R"&amp;ROW()&amp;$BR$16,0)="o","",INDIRECT("R"&amp;ROW()&amp;$BR$16,0))</f>
        <v>79</v>
      </c>
      <c r="N35" s="123" t="str" cm="1">
        <f t="array" aca="1" ref="N35" ca="1">IF(INDIRECT("R"&amp;ROW()&amp;$BR$17,0)="o","",INDIRECT("R"&amp;ROW()&amp;$BR$17,0))</f>
        <v/>
      </c>
      <c r="O35" s="123" t="str" cm="1">
        <f t="array" aca="1" ref="O35" ca="1">IF(INDIRECT("R"&amp;ROW()&amp;$BR$18,0)="o","",INDIRECT("R"&amp;ROW()&amp;$BR$18,0))</f>
        <v/>
      </c>
      <c r="P35" s="125" t="str" cm="1">
        <f t="array" aca="1" ref="P35" ca="1">IF(INDIRECT("R"&amp;ROW()&amp;$BR$19,0)="o","",INDIRECT("R"&amp;ROW()&amp;$BR$19,0))</f>
        <v/>
      </c>
      <c r="Q35"/>
      <c r="R35" s="30">
        <v>216</v>
      </c>
      <c r="S35" s="27" t="str">
        <f t="shared" si="0"/>
        <v>79%</v>
      </c>
      <c r="T35" s="87">
        <v>170</v>
      </c>
      <c r="U35" s="87">
        <v>170</v>
      </c>
      <c r="V35" s="87">
        <v>0</v>
      </c>
      <c r="W35" s="87">
        <v>0</v>
      </c>
      <c r="X35" s="87">
        <v>49</v>
      </c>
      <c r="Y35" s="87">
        <v>102</v>
      </c>
      <c r="Z35" s="87">
        <v>79</v>
      </c>
      <c r="AA35" s="88">
        <v>26.354788359507211</v>
      </c>
      <c r="AB35" s="30" t="s">
        <v>136</v>
      </c>
      <c r="AC35" s="27" t="str">
        <f t="shared" si="1"/>
        <v>o</v>
      </c>
      <c r="AD35" s="87" t="s">
        <v>136</v>
      </c>
      <c r="AE35" s="87" t="s">
        <v>136</v>
      </c>
      <c r="AF35" s="87" t="s">
        <v>136</v>
      </c>
      <c r="AG35" s="87" t="s">
        <v>136</v>
      </c>
      <c r="AH35" s="87" t="s">
        <v>136</v>
      </c>
      <c r="AI35" s="87" t="s">
        <v>136</v>
      </c>
      <c r="AJ35" s="87" t="s">
        <v>136</v>
      </c>
      <c r="AK35" s="88" t="s">
        <v>136</v>
      </c>
      <c r="AL35" s="30" t="s">
        <v>136</v>
      </c>
      <c r="AM35" s="27" t="str">
        <f t="shared" si="2"/>
        <v>o</v>
      </c>
      <c r="AN35" s="87" t="s">
        <v>136</v>
      </c>
      <c r="AO35" s="87" t="s">
        <v>136</v>
      </c>
      <c r="AP35" s="87" t="s">
        <v>136</v>
      </c>
      <c r="AQ35" s="87" t="s">
        <v>136</v>
      </c>
      <c r="AR35" s="87" t="s">
        <v>136</v>
      </c>
      <c r="AS35" s="87" t="s">
        <v>136</v>
      </c>
      <c r="AT35" s="87" t="s">
        <v>136</v>
      </c>
      <c r="AU35" s="88" t="s">
        <v>136</v>
      </c>
      <c r="AV35" s="30" t="s">
        <v>136</v>
      </c>
      <c r="AW35" s="27" t="str">
        <f t="shared" si="3"/>
        <v>o</v>
      </c>
      <c r="AX35" s="87" t="s">
        <v>136</v>
      </c>
      <c r="AY35" s="87" t="s">
        <v>136</v>
      </c>
      <c r="AZ35" s="87" t="s">
        <v>136</v>
      </c>
      <c r="BA35" s="87" t="s">
        <v>136</v>
      </c>
      <c r="BB35" s="87" t="s">
        <v>136</v>
      </c>
      <c r="BC35" s="87" t="s">
        <v>136</v>
      </c>
      <c r="BD35" s="87" t="s">
        <v>136</v>
      </c>
      <c r="BE35" s="88" t="s">
        <v>136</v>
      </c>
      <c r="BF35" s="30">
        <v>216</v>
      </c>
      <c r="BG35" s="27" t="str">
        <f t="shared" si="4"/>
        <v>79%</v>
      </c>
      <c r="BH35" s="87">
        <v>170</v>
      </c>
      <c r="BI35" s="87">
        <v>170</v>
      </c>
      <c r="BJ35" s="87">
        <v>0</v>
      </c>
      <c r="BK35" s="87">
        <v>0</v>
      </c>
      <c r="BL35" s="87">
        <v>49</v>
      </c>
      <c r="BM35" s="87">
        <v>102</v>
      </c>
      <c r="BN35" s="87">
        <v>79</v>
      </c>
      <c r="BO35" s="88">
        <v>26.354788359507211</v>
      </c>
    </row>
    <row r="36" spans="1:67">
      <c r="A36" s="93" t="s">
        <v>83</v>
      </c>
      <c r="B36" s="84" cm="1">
        <f t="array" aca="1" ref="B36" ca="1">INDIRECT("R"&amp;ROW()&amp;"C"&amp;MATCH($A$3,$BQ$8:$BQ$12,0)*10+8,0)</f>
        <v>15</v>
      </c>
      <c r="C36" s="114" cm="1">
        <f t="array" aca="1" ref="C36" ca="1">IFERROR(VALUE(INDIRECT("R"&amp;ROW()&amp;"C"&amp;MATCH($A$3,$BQ$8:$BQ$12,0)*10+9,0)),"o")</f>
        <v>0</v>
      </c>
      <c r="D36" s="84" cm="1">
        <f t="array" aca="1" ref="D36" ca="1">INDIRECT("R"&amp;ROW()&amp;"C"&amp;MATCH($A$3,$BQ$8:$BQ$12,0)*10+10,0)</f>
        <v>0</v>
      </c>
      <c r="E36" s="85" t="str" cm="1">
        <f t="array" aca="1" ref="E36" ca="1">INDIRECT("R"&amp;ROW()&amp;"C"&amp;MATCH($A$3,$BQ$8:$BQ$12,0)*10+11,0)</f>
        <v>o</v>
      </c>
      <c r="F36" s="85" t="str" cm="1">
        <f t="array" aca="1" ref="F36" ca="1">INDIRECT("R"&amp;ROW()&amp;"C"&amp;MATCH($A$3,$BQ$8:$BQ$12,0)*10+12,0)</f>
        <v>o</v>
      </c>
      <c r="G36" s="86" t="str" cm="1">
        <f t="array" aca="1" ref="G36" ca="1">INDIRECT("R"&amp;ROW()&amp;"C"&amp;MATCH($A$3,$BQ$8:$BQ$12,0)*10+13,0)</f>
        <v>o</v>
      </c>
      <c r="H36" s="110" cm="1">
        <f t="array" aca="1" ref="H36" ca="1">INDIRECT("R"&amp;ROW()&amp;"C"&amp;MATCH($A$3,$BQ$8:$BQ$12,0)*10+14,0)</f>
        <v>0</v>
      </c>
      <c r="I36" s="85" cm="1">
        <f t="array" aca="1" ref="I36" ca="1">INDIRECT("R"&amp;ROW()&amp;"C"&amp;MATCH($A$3,$BQ$8:$BQ$12,0)*10+15,0)</f>
        <v>0</v>
      </c>
      <c r="J36" s="85" t="str" cm="1">
        <f t="array" aca="1" ref="J36" ca="1">INDIRECT("R"&amp;ROW()&amp;"C"&amp;MATCH($A$3,$BQ$8:$BQ$12,0)*10+16,0)</f>
        <v>o</v>
      </c>
      <c r="K36" s="86" t="str" cm="1">
        <f t="array" aca="1" ref="K36" ca="1">INDIRECT("R"&amp;ROW()&amp;"C"&amp;MATCH($A$3,$BQ$8:$BQ$12,0)*10+17,0)</f>
        <v>o</v>
      </c>
      <c r="M36" s="124" t="str" cm="1">
        <f t="array" aca="1" ref="M36" ca="1">IF(INDIRECT("R"&amp;ROW()&amp;$BR$16,0)="o","",INDIRECT("R"&amp;ROW()&amp;$BR$16,0))</f>
        <v/>
      </c>
      <c r="N36" s="123" t="str" cm="1">
        <f t="array" aca="1" ref="N36" ca="1">IF(INDIRECT("R"&amp;ROW()&amp;$BR$17,0)="o","",INDIRECT("R"&amp;ROW()&amp;$BR$17,0))</f>
        <v/>
      </c>
      <c r="O36" s="123" t="str" cm="1">
        <f t="array" aca="1" ref="O36" ca="1">IF(INDIRECT("R"&amp;ROW()&amp;$BR$18,0)="o","",INDIRECT("R"&amp;ROW()&amp;$BR$18,0))</f>
        <v/>
      </c>
      <c r="P36" s="125" t="str" cm="1">
        <f t="array" aca="1" ref="P36" ca="1">IF(INDIRECT("R"&amp;ROW()&amp;$BR$19,0)="o","",INDIRECT("R"&amp;ROW()&amp;$BR$19,0))</f>
        <v/>
      </c>
      <c r="Q36"/>
      <c r="R36" s="30" t="s">
        <v>136</v>
      </c>
      <c r="S36" s="27" t="str">
        <f t="shared" si="0"/>
        <v>o</v>
      </c>
      <c r="T36" s="87" t="s">
        <v>136</v>
      </c>
      <c r="U36" s="87" t="s">
        <v>136</v>
      </c>
      <c r="V36" s="87" t="s">
        <v>136</v>
      </c>
      <c r="W36" s="87" t="s">
        <v>136</v>
      </c>
      <c r="X36" s="87" t="s">
        <v>136</v>
      </c>
      <c r="Y36" s="87" t="s">
        <v>136</v>
      </c>
      <c r="Z36" s="87" t="s">
        <v>136</v>
      </c>
      <c r="AA36" s="88" t="s">
        <v>136</v>
      </c>
      <c r="AB36" s="30" t="s">
        <v>136</v>
      </c>
      <c r="AC36" s="27" t="str">
        <f t="shared" si="1"/>
        <v>o</v>
      </c>
      <c r="AD36" s="87" t="s">
        <v>136</v>
      </c>
      <c r="AE36" s="87" t="s">
        <v>136</v>
      </c>
      <c r="AF36" s="87" t="s">
        <v>136</v>
      </c>
      <c r="AG36" s="87" t="s">
        <v>136</v>
      </c>
      <c r="AH36" s="87" t="s">
        <v>136</v>
      </c>
      <c r="AI36" s="87" t="s">
        <v>136</v>
      </c>
      <c r="AJ36" s="87" t="s">
        <v>136</v>
      </c>
      <c r="AK36" s="88" t="s">
        <v>136</v>
      </c>
      <c r="AL36" s="30" t="s">
        <v>136</v>
      </c>
      <c r="AM36" s="27" t="str">
        <f t="shared" si="2"/>
        <v>o</v>
      </c>
      <c r="AN36" s="87" t="s">
        <v>136</v>
      </c>
      <c r="AO36" s="87" t="s">
        <v>136</v>
      </c>
      <c r="AP36" s="87" t="s">
        <v>136</v>
      </c>
      <c r="AQ36" s="87" t="s">
        <v>136</v>
      </c>
      <c r="AR36" s="87" t="s">
        <v>136</v>
      </c>
      <c r="AS36" s="87" t="s">
        <v>136</v>
      </c>
      <c r="AT36" s="87" t="s">
        <v>136</v>
      </c>
      <c r="AU36" s="88" t="s">
        <v>136</v>
      </c>
      <c r="AV36" s="30">
        <v>15</v>
      </c>
      <c r="AW36" s="27" t="str">
        <f t="shared" si="3"/>
        <v>0%</v>
      </c>
      <c r="AX36" s="87">
        <v>0</v>
      </c>
      <c r="AY36" s="87" t="s">
        <v>136</v>
      </c>
      <c r="AZ36" s="87" t="s">
        <v>136</v>
      </c>
      <c r="BA36" s="87" t="s">
        <v>136</v>
      </c>
      <c r="BB36" s="87">
        <v>0</v>
      </c>
      <c r="BC36" s="87">
        <v>0</v>
      </c>
      <c r="BD36" s="87" t="s">
        <v>136</v>
      </c>
      <c r="BE36" s="88" t="s">
        <v>136</v>
      </c>
      <c r="BF36" s="30">
        <v>15</v>
      </c>
      <c r="BG36" s="27" t="str">
        <f t="shared" si="4"/>
        <v>0%</v>
      </c>
      <c r="BH36" s="87">
        <v>0</v>
      </c>
      <c r="BI36" s="87" t="s">
        <v>136</v>
      </c>
      <c r="BJ36" s="87" t="s">
        <v>136</v>
      </c>
      <c r="BK36" s="87" t="s">
        <v>136</v>
      </c>
      <c r="BL36" s="87">
        <v>0</v>
      </c>
      <c r="BM36" s="87">
        <v>0</v>
      </c>
      <c r="BN36" s="87" t="s">
        <v>136</v>
      </c>
      <c r="BO36" s="88" t="s">
        <v>136</v>
      </c>
    </row>
    <row r="37" spans="1:67">
      <c r="A37" s="93" t="s">
        <v>84</v>
      </c>
      <c r="B37" s="84" cm="1">
        <f t="array" aca="1" ref="B37" ca="1">INDIRECT("R"&amp;ROW()&amp;"C"&amp;MATCH($A$3,$BQ$8:$BQ$12,0)*10+8,0)</f>
        <v>220</v>
      </c>
      <c r="C37" s="114" cm="1">
        <f t="array" aca="1" ref="C37" ca="1">IFERROR(VALUE(INDIRECT("R"&amp;ROW()&amp;"C"&amp;MATCH($A$3,$BQ$8:$BQ$12,0)*10+9,0)),"o")</f>
        <v>0.65</v>
      </c>
      <c r="D37" s="84" cm="1">
        <f t="array" aca="1" ref="D37" ca="1">INDIRECT("R"&amp;ROW()&amp;"C"&amp;MATCH($A$3,$BQ$8:$BQ$12,0)*10+10,0)</f>
        <v>142</v>
      </c>
      <c r="E37" s="85" cm="1">
        <f t="array" aca="1" ref="E37" ca="1">INDIRECT("R"&amp;ROW()&amp;"C"&amp;MATCH($A$3,$BQ$8:$BQ$12,0)*10+11,0)</f>
        <v>134</v>
      </c>
      <c r="F37" s="85" cm="1">
        <f t="array" aca="1" ref="F37" ca="1">INDIRECT("R"&amp;ROW()&amp;"C"&amp;MATCH($A$3,$BQ$8:$BQ$12,0)*10+12,0)</f>
        <v>0</v>
      </c>
      <c r="G37" s="86" cm="1">
        <f t="array" aca="1" ref="G37" ca="1">INDIRECT("R"&amp;ROW()&amp;"C"&amp;MATCH($A$3,$BQ$8:$BQ$12,0)*10+13,0)</f>
        <v>75</v>
      </c>
      <c r="H37" s="110" cm="1">
        <f t="array" aca="1" ref="H37" ca="1">INDIRECT("R"&amp;ROW()&amp;"C"&amp;MATCH($A$3,$BQ$8:$BQ$12,0)*10+14,0)</f>
        <v>24</v>
      </c>
      <c r="I37" s="85" cm="1">
        <f t="array" aca="1" ref="I37" ca="1">INDIRECT("R"&amp;ROW()&amp;"C"&amp;MATCH($A$3,$BQ$8:$BQ$12,0)*10+15,0)</f>
        <v>73</v>
      </c>
      <c r="J37" s="85" cm="1">
        <f t="array" aca="1" ref="J37" ca="1">INDIRECT("R"&amp;ROW()&amp;"C"&amp;MATCH($A$3,$BQ$8:$BQ$12,0)*10+16,0)</f>
        <v>50</v>
      </c>
      <c r="K37" s="86" cm="1">
        <f t="array" aca="1" ref="K37" ca="1">INDIRECT("R"&amp;ROW()&amp;"C"&amp;MATCH($A$3,$BQ$8:$BQ$12,0)*10+17,0)</f>
        <v>20.978195985892</v>
      </c>
      <c r="M37" s="124" cm="1">
        <f t="array" aca="1" ref="M37" ca="1">IF(INDIRECT("R"&amp;ROW()&amp;$BR$16,0)="o","",INDIRECT("R"&amp;ROW()&amp;$BR$16,0))</f>
        <v>67</v>
      </c>
      <c r="N37" s="123" cm="1">
        <f t="array" aca="1" ref="N37" ca="1">IF(INDIRECT("R"&amp;ROW()&amp;$BR$17,0)="o","",INDIRECT("R"&amp;ROW()&amp;$BR$17,0))</f>
        <v>24</v>
      </c>
      <c r="O37" s="123" t="str" cm="1">
        <f t="array" aca="1" ref="O37" ca="1">IF(INDIRECT("R"&amp;ROW()&amp;$BR$18,0)="o","",INDIRECT("R"&amp;ROW()&amp;$BR$18,0))</f>
        <v/>
      </c>
      <c r="P37" s="125" t="str" cm="1">
        <f t="array" aca="1" ref="P37" ca="1">IF(INDIRECT("R"&amp;ROW()&amp;$BR$19,0)="o","",INDIRECT("R"&amp;ROW()&amp;$BR$19,0))</f>
        <v/>
      </c>
      <c r="Q37"/>
      <c r="R37" s="30">
        <v>92</v>
      </c>
      <c r="S37" s="27" t="str">
        <f t="shared" si="0"/>
        <v>93%</v>
      </c>
      <c r="T37" s="87">
        <v>86</v>
      </c>
      <c r="U37" s="87">
        <v>78</v>
      </c>
      <c r="V37" s="87">
        <v>0</v>
      </c>
      <c r="W37" s="87">
        <v>75</v>
      </c>
      <c r="X37" s="87">
        <v>66</v>
      </c>
      <c r="Y37" s="87">
        <v>73</v>
      </c>
      <c r="Z37" s="87">
        <v>67</v>
      </c>
      <c r="AA37" s="88">
        <v>2.0451805147451259</v>
      </c>
      <c r="AB37" s="30">
        <v>128</v>
      </c>
      <c r="AC37" s="27" t="str">
        <f t="shared" si="1"/>
        <v>44%</v>
      </c>
      <c r="AD37" s="87">
        <v>56</v>
      </c>
      <c r="AE37" s="87">
        <v>56</v>
      </c>
      <c r="AF37" s="87">
        <v>0</v>
      </c>
      <c r="AG37" s="87">
        <v>0</v>
      </c>
      <c r="AH37" s="87">
        <v>24</v>
      </c>
      <c r="AI37" s="87">
        <v>24</v>
      </c>
      <c r="AJ37" s="87">
        <v>24</v>
      </c>
      <c r="AK37" s="88">
        <v>0</v>
      </c>
      <c r="AL37" s="30" t="s">
        <v>136</v>
      </c>
      <c r="AM37" s="27" t="str">
        <f t="shared" si="2"/>
        <v>o</v>
      </c>
      <c r="AN37" s="87" t="s">
        <v>136</v>
      </c>
      <c r="AO37" s="87" t="s">
        <v>136</v>
      </c>
      <c r="AP37" s="87" t="s">
        <v>136</v>
      </c>
      <c r="AQ37" s="87" t="s">
        <v>136</v>
      </c>
      <c r="AR37" s="87" t="s">
        <v>136</v>
      </c>
      <c r="AS37" s="87" t="s">
        <v>136</v>
      </c>
      <c r="AT37" s="87" t="s">
        <v>136</v>
      </c>
      <c r="AU37" s="88" t="s">
        <v>136</v>
      </c>
      <c r="AV37" s="30" t="s">
        <v>136</v>
      </c>
      <c r="AW37" s="27" t="str">
        <f t="shared" si="3"/>
        <v>o</v>
      </c>
      <c r="AX37" s="87" t="s">
        <v>136</v>
      </c>
      <c r="AY37" s="87" t="s">
        <v>136</v>
      </c>
      <c r="AZ37" s="87" t="s">
        <v>136</v>
      </c>
      <c r="BA37" s="87" t="s">
        <v>136</v>
      </c>
      <c r="BB37" s="87" t="s">
        <v>136</v>
      </c>
      <c r="BC37" s="87" t="s">
        <v>136</v>
      </c>
      <c r="BD37" s="87" t="s">
        <v>136</v>
      </c>
      <c r="BE37" s="88" t="s">
        <v>136</v>
      </c>
      <c r="BF37" s="30">
        <v>220</v>
      </c>
      <c r="BG37" s="27" t="str">
        <f t="shared" si="4"/>
        <v>65%</v>
      </c>
      <c r="BH37" s="87">
        <v>142</v>
      </c>
      <c r="BI37" s="87">
        <v>134</v>
      </c>
      <c r="BJ37" s="87">
        <v>0</v>
      </c>
      <c r="BK37" s="87">
        <v>75</v>
      </c>
      <c r="BL37" s="87">
        <v>24</v>
      </c>
      <c r="BM37" s="87">
        <v>73</v>
      </c>
      <c r="BN37" s="87">
        <v>50</v>
      </c>
      <c r="BO37" s="88">
        <v>20.978195985892</v>
      </c>
    </row>
    <row r="38" spans="1:67">
      <c r="A38" s="93" t="s">
        <v>85</v>
      </c>
      <c r="B38" s="84" cm="1">
        <f t="array" aca="1" ref="B38" ca="1">INDIRECT("R"&amp;ROW()&amp;"C"&amp;MATCH($A$3,$BQ$8:$BQ$12,0)*10+8,0)</f>
        <v>209</v>
      </c>
      <c r="C38" s="118" cm="1">
        <f t="array" aca="1" ref="C38" ca="1">IFERROR(VALUE(INDIRECT("R"&amp;ROW()&amp;"C"&amp;MATCH($A$3,$BQ$8:$BQ$12,0)*10+9,0)),"o")</f>
        <v>0.3</v>
      </c>
      <c r="D38" s="84" cm="1">
        <f t="array" aca="1" ref="D38" ca="1">INDIRECT("R"&amp;ROW()&amp;"C"&amp;MATCH($A$3,$BQ$8:$BQ$12,0)*10+10,0)</f>
        <v>63</v>
      </c>
      <c r="E38" s="85" cm="1">
        <f t="array" aca="1" ref="E38" ca="1">INDIRECT("R"&amp;ROW()&amp;"C"&amp;MATCH($A$3,$BQ$8:$BQ$12,0)*10+11,0)</f>
        <v>63</v>
      </c>
      <c r="F38" s="85" cm="1">
        <f t="array" aca="1" ref="F38" ca="1">INDIRECT("R"&amp;ROW()&amp;"C"&amp;MATCH($A$3,$BQ$8:$BQ$12,0)*10+12,0)</f>
        <v>0</v>
      </c>
      <c r="G38" s="86" cm="1">
        <f t="array" aca="1" ref="G38" ca="1">INDIRECT("R"&amp;ROW()&amp;"C"&amp;MATCH($A$3,$BQ$8:$BQ$12,0)*10+13,0)</f>
        <v>0</v>
      </c>
      <c r="H38" s="110" cm="1">
        <f t="array" aca="1" ref="H38" ca="1">INDIRECT("R"&amp;ROW()&amp;"C"&amp;MATCH($A$3,$BQ$8:$BQ$12,0)*10+14,0)</f>
        <v>81</v>
      </c>
      <c r="I38" s="85" cm="1">
        <f t="array" aca="1" ref="I38" ca="1">INDIRECT("R"&amp;ROW()&amp;"C"&amp;MATCH($A$3,$BQ$8:$BQ$12,0)*10+15,0)</f>
        <v>83</v>
      </c>
      <c r="J38" s="85" cm="1">
        <f t="array" aca="1" ref="J38" ca="1">INDIRECT("R"&amp;ROW()&amp;"C"&amp;MATCH($A$3,$BQ$8:$BQ$12,0)*10+16,0)</f>
        <v>82</v>
      </c>
      <c r="K38" s="86" cm="1">
        <f t="array" aca="1" ref="K38" ca="1">INDIRECT("R"&amp;ROW()&amp;"C"&amp;MATCH($A$3,$BQ$8:$BQ$12,0)*10+17,0)</f>
        <v>1.0048525377547575</v>
      </c>
      <c r="M38" s="124" cm="1">
        <f t="array" aca="1" ref="M38" ca="1">IF(INDIRECT("R"&amp;ROW()&amp;$BR$16,0)="o","",INDIRECT("R"&amp;ROW()&amp;$BR$16,0))</f>
        <v>82</v>
      </c>
      <c r="N38" s="123" t="str" cm="1">
        <f t="array" aca="1" ref="N38" ca="1">IF(INDIRECT("R"&amp;ROW()&amp;$BR$17,0)="o","",INDIRECT("R"&amp;ROW()&amp;$BR$17,0))</f>
        <v/>
      </c>
      <c r="O38" s="123" t="str" cm="1">
        <f t="array" aca="1" ref="O38" ca="1">IF(INDIRECT("R"&amp;ROW()&amp;$BR$18,0)="o","",INDIRECT("R"&amp;ROW()&amp;$BR$18,0))</f>
        <v/>
      </c>
      <c r="P38" s="125" t="str" cm="1">
        <f t="array" aca="1" ref="P38" ca="1">IF(INDIRECT("R"&amp;ROW()&amp;$BR$19,0)="o","",INDIRECT("R"&amp;ROW()&amp;$BR$19,0))</f>
        <v/>
      </c>
      <c r="Q38"/>
      <c r="R38" s="30">
        <v>67</v>
      </c>
      <c r="S38" s="27" t="str">
        <f t="shared" si="0"/>
        <v>94%</v>
      </c>
      <c r="T38" s="87">
        <v>63</v>
      </c>
      <c r="U38" s="87">
        <v>63</v>
      </c>
      <c r="V38" s="87">
        <v>0</v>
      </c>
      <c r="W38" s="87">
        <v>0</v>
      </c>
      <c r="X38" s="87">
        <v>81</v>
      </c>
      <c r="Y38" s="87">
        <v>83</v>
      </c>
      <c r="Z38" s="87">
        <v>82</v>
      </c>
      <c r="AA38" s="88">
        <v>1.0048525377547575</v>
      </c>
      <c r="AB38" s="30">
        <v>76</v>
      </c>
      <c r="AC38" s="27" t="str">
        <f t="shared" si="1"/>
        <v>0%</v>
      </c>
      <c r="AD38" s="87">
        <v>0</v>
      </c>
      <c r="AE38" s="87">
        <v>0</v>
      </c>
      <c r="AF38" s="87">
        <v>0</v>
      </c>
      <c r="AG38" s="87">
        <v>0</v>
      </c>
      <c r="AH38" s="87">
        <v>0</v>
      </c>
      <c r="AI38" s="87">
        <v>0</v>
      </c>
      <c r="AJ38" s="87" t="s">
        <v>136</v>
      </c>
      <c r="AK38" s="88" t="s">
        <v>136</v>
      </c>
      <c r="AL38" s="30">
        <v>66</v>
      </c>
      <c r="AM38" s="27" t="str">
        <f t="shared" si="2"/>
        <v>0%</v>
      </c>
      <c r="AN38" s="87">
        <v>0</v>
      </c>
      <c r="AO38" s="87">
        <v>0</v>
      </c>
      <c r="AP38" s="87">
        <v>0</v>
      </c>
      <c r="AQ38" s="87">
        <v>0</v>
      </c>
      <c r="AR38" s="87">
        <v>0</v>
      </c>
      <c r="AS38" s="87">
        <v>0</v>
      </c>
      <c r="AT38" s="87" t="s">
        <v>136</v>
      </c>
      <c r="AU38" s="88" t="s">
        <v>136</v>
      </c>
      <c r="AV38" s="30" t="s">
        <v>136</v>
      </c>
      <c r="AW38" s="27" t="str">
        <f t="shared" si="3"/>
        <v>o</v>
      </c>
      <c r="AX38" s="87" t="s">
        <v>136</v>
      </c>
      <c r="AY38" s="87" t="s">
        <v>136</v>
      </c>
      <c r="AZ38" s="87" t="s">
        <v>136</v>
      </c>
      <c r="BA38" s="87" t="s">
        <v>136</v>
      </c>
      <c r="BB38" s="87" t="s">
        <v>136</v>
      </c>
      <c r="BC38" s="87" t="s">
        <v>136</v>
      </c>
      <c r="BD38" s="87" t="s">
        <v>136</v>
      </c>
      <c r="BE38" s="88" t="s">
        <v>136</v>
      </c>
      <c r="BF38" s="30">
        <v>209</v>
      </c>
      <c r="BG38" s="27" t="str">
        <f t="shared" si="4"/>
        <v>30%</v>
      </c>
      <c r="BH38" s="87">
        <v>63</v>
      </c>
      <c r="BI38" s="87">
        <v>63</v>
      </c>
      <c r="BJ38" s="87">
        <v>0</v>
      </c>
      <c r="BK38" s="87">
        <v>0</v>
      </c>
      <c r="BL38" s="87">
        <v>81</v>
      </c>
      <c r="BM38" s="87">
        <v>83</v>
      </c>
      <c r="BN38" s="87">
        <v>82</v>
      </c>
      <c r="BO38" s="88">
        <v>1.0048525377547575</v>
      </c>
    </row>
    <row r="39" spans="1:67">
      <c r="A39" s="93" t="s">
        <v>86</v>
      </c>
      <c r="B39" s="84" cm="1">
        <f t="array" aca="1" ref="B39" ca="1">INDIRECT("R"&amp;ROW()&amp;"C"&amp;MATCH($A$3,$BQ$8:$BQ$12,0)*10+8,0)</f>
        <v>124</v>
      </c>
      <c r="C39" s="114" cm="1">
        <f t="array" aca="1" ref="C39" ca="1">IFERROR(VALUE(INDIRECT("R"&amp;ROW()&amp;"C"&amp;MATCH($A$3,$BQ$8:$BQ$12,0)*10+9,0)),"o")</f>
        <v>0.89</v>
      </c>
      <c r="D39" s="84" cm="1">
        <f t="array" aca="1" ref="D39" ca="1">INDIRECT("R"&amp;ROW()&amp;"C"&amp;MATCH($A$3,$BQ$8:$BQ$12,0)*10+10,0)</f>
        <v>110</v>
      </c>
      <c r="E39" s="85" cm="1">
        <f t="array" aca="1" ref="E39" ca="1">INDIRECT("R"&amp;ROW()&amp;"C"&amp;MATCH($A$3,$BQ$8:$BQ$12,0)*10+11,0)</f>
        <v>104</v>
      </c>
      <c r="F39" s="85" cm="1">
        <f t="array" aca="1" ref="F39" ca="1">INDIRECT("R"&amp;ROW()&amp;"C"&amp;MATCH($A$3,$BQ$8:$BQ$12,0)*10+12,0)</f>
        <v>0</v>
      </c>
      <c r="G39" s="86" cm="1">
        <f t="array" aca="1" ref="G39" ca="1">INDIRECT("R"&amp;ROW()&amp;"C"&amp;MATCH($A$3,$BQ$8:$BQ$12,0)*10+13,0)</f>
        <v>0</v>
      </c>
      <c r="H39" s="110" cm="1">
        <f t="array" aca="1" ref="H39" ca="1">INDIRECT("R"&amp;ROW()&amp;"C"&amp;MATCH($A$3,$BQ$8:$BQ$12,0)*10+14,0)</f>
        <v>67</v>
      </c>
      <c r="I39" s="85" cm="1">
        <f t="array" aca="1" ref="I39" ca="1">INDIRECT("R"&amp;ROW()&amp;"C"&amp;MATCH($A$3,$BQ$8:$BQ$12,0)*10+15,0)</f>
        <v>74</v>
      </c>
      <c r="J39" s="85" cm="1">
        <f t="array" aca="1" ref="J39" ca="1">INDIRECT("R"&amp;ROW()&amp;"C"&amp;MATCH($A$3,$BQ$8:$BQ$12,0)*10+16,0)</f>
        <v>73</v>
      </c>
      <c r="K39" s="86" cm="1">
        <f t="array" aca="1" ref="K39" ca="1">INDIRECT("R"&amp;ROW()&amp;"C"&amp;MATCH($A$3,$BQ$8:$BQ$12,0)*10+17,0)</f>
        <v>2.8236538228202561</v>
      </c>
      <c r="M39" s="124" cm="1">
        <f t="array" aca="1" ref="M39" ca="1">IF(INDIRECT("R"&amp;ROW()&amp;$BR$16,0)="o","",INDIRECT("R"&amp;ROW()&amp;$BR$16,0))</f>
        <v>73</v>
      </c>
      <c r="N39" s="123" t="str" cm="1">
        <f t="array" aca="1" ref="N39" ca="1">IF(INDIRECT("R"&amp;ROW()&amp;$BR$17,0)="o","",INDIRECT("R"&amp;ROW()&amp;$BR$17,0))</f>
        <v/>
      </c>
      <c r="O39" s="123" t="str" cm="1">
        <f t="array" aca="1" ref="O39" ca="1">IF(INDIRECT("R"&amp;ROW()&amp;$BR$18,0)="o","",INDIRECT("R"&amp;ROW()&amp;$BR$18,0))</f>
        <v/>
      </c>
      <c r="P39" s="125" t="str" cm="1">
        <f t="array" aca="1" ref="P39" ca="1">IF(INDIRECT("R"&amp;ROW()&amp;$BR$19,0)="o","",INDIRECT("R"&amp;ROW()&amp;$BR$19,0))</f>
        <v/>
      </c>
      <c r="Q39"/>
      <c r="R39" s="30">
        <v>124</v>
      </c>
      <c r="S39" s="27" t="str">
        <f t="shared" si="0"/>
        <v>89%</v>
      </c>
      <c r="T39" s="87">
        <v>110</v>
      </c>
      <c r="U39" s="87">
        <v>104</v>
      </c>
      <c r="V39" s="87">
        <v>0</v>
      </c>
      <c r="W39" s="87">
        <v>0</v>
      </c>
      <c r="X39" s="87">
        <v>67</v>
      </c>
      <c r="Y39" s="87">
        <v>74</v>
      </c>
      <c r="Z39" s="87">
        <v>73</v>
      </c>
      <c r="AA39" s="88">
        <v>2.8236538228202561</v>
      </c>
      <c r="AB39" s="30" t="s">
        <v>136</v>
      </c>
      <c r="AC39" s="27" t="str">
        <f t="shared" si="1"/>
        <v>o</v>
      </c>
      <c r="AD39" s="87" t="s">
        <v>136</v>
      </c>
      <c r="AE39" s="87" t="s">
        <v>136</v>
      </c>
      <c r="AF39" s="87" t="s">
        <v>136</v>
      </c>
      <c r="AG39" s="87" t="s">
        <v>136</v>
      </c>
      <c r="AH39" s="87" t="s">
        <v>136</v>
      </c>
      <c r="AI39" s="87" t="s">
        <v>136</v>
      </c>
      <c r="AJ39" s="87" t="s">
        <v>136</v>
      </c>
      <c r="AK39" s="88" t="s">
        <v>136</v>
      </c>
      <c r="AL39" s="30" t="s">
        <v>136</v>
      </c>
      <c r="AM39" s="27" t="str">
        <f t="shared" si="2"/>
        <v>o</v>
      </c>
      <c r="AN39" s="87" t="s">
        <v>136</v>
      </c>
      <c r="AO39" s="87" t="s">
        <v>136</v>
      </c>
      <c r="AP39" s="87" t="s">
        <v>136</v>
      </c>
      <c r="AQ39" s="87" t="s">
        <v>136</v>
      </c>
      <c r="AR39" s="87" t="s">
        <v>136</v>
      </c>
      <c r="AS39" s="87" t="s">
        <v>136</v>
      </c>
      <c r="AT39" s="87" t="s">
        <v>136</v>
      </c>
      <c r="AU39" s="88" t="s">
        <v>136</v>
      </c>
      <c r="AV39" s="30" t="s">
        <v>136</v>
      </c>
      <c r="AW39" s="27" t="str">
        <f t="shared" si="3"/>
        <v>o</v>
      </c>
      <c r="AX39" s="87" t="s">
        <v>136</v>
      </c>
      <c r="AY39" s="87" t="s">
        <v>136</v>
      </c>
      <c r="AZ39" s="87" t="s">
        <v>136</v>
      </c>
      <c r="BA39" s="87" t="s">
        <v>136</v>
      </c>
      <c r="BB39" s="87" t="s">
        <v>136</v>
      </c>
      <c r="BC39" s="87" t="s">
        <v>136</v>
      </c>
      <c r="BD39" s="87" t="s">
        <v>136</v>
      </c>
      <c r="BE39" s="88" t="s">
        <v>136</v>
      </c>
      <c r="BF39" s="30">
        <v>124</v>
      </c>
      <c r="BG39" s="27" t="str">
        <f t="shared" si="4"/>
        <v>89%</v>
      </c>
      <c r="BH39" s="87">
        <v>110</v>
      </c>
      <c r="BI39" s="87">
        <v>104</v>
      </c>
      <c r="BJ39" s="87">
        <v>0</v>
      </c>
      <c r="BK39" s="87">
        <v>0</v>
      </c>
      <c r="BL39" s="87">
        <v>67</v>
      </c>
      <c r="BM39" s="87">
        <v>74</v>
      </c>
      <c r="BN39" s="87">
        <v>73</v>
      </c>
      <c r="BO39" s="88">
        <v>2.8236538228202561</v>
      </c>
    </row>
    <row r="40" spans="1:67">
      <c r="A40" s="93" t="s">
        <v>87</v>
      </c>
      <c r="B40" s="84" cm="1">
        <f t="array" aca="1" ref="B40" ca="1">INDIRECT("R"&amp;ROW()&amp;"C"&amp;MATCH($A$3,$BQ$8:$BQ$12,0)*10+8,0)</f>
        <v>840</v>
      </c>
      <c r="C40" s="114" cm="1">
        <f t="array" aca="1" ref="C40" ca="1">IFERROR(VALUE(INDIRECT("R"&amp;ROW()&amp;"C"&amp;MATCH($A$3,$BQ$8:$BQ$12,0)*10+9,0)),"o")</f>
        <v>0.97</v>
      </c>
      <c r="D40" s="84" cm="1">
        <f t="array" aca="1" ref="D40" ca="1">INDIRECT("R"&amp;ROW()&amp;"C"&amp;MATCH($A$3,$BQ$8:$BQ$12,0)*10+10,0)</f>
        <v>812</v>
      </c>
      <c r="E40" s="85" cm="1">
        <f t="array" aca="1" ref="E40" ca="1">INDIRECT("R"&amp;ROW()&amp;"C"&amp;MATCH($A$3,$BQ$8:$BQ$12,0)*10+11,0)</f>
        <v>727</v>
      </c>
      <c r="F40" s="85" t="str" cm="1">
        <f t="array" aca="1" ref="F40" ca="1">INDIRECT("R"&amp;ROW()&amp;"C"&amp;MATCH($A$3,$BQ$8:$BQ$12,0)*10+12,0)</f>
        <v>o</v>
      </c>
      <c r="G40" s="86" cm="1">
        <f t="array" aca="1" ref="G40" ca="1">INDIRECT("R"&amp;ROW()&amp;"C"&amp;MATCH($A$3,$BQ$8:$BQ$12,0)*10+13,0)</f>
        <v>85</v>
      </c>
      <c r="H40" s="110" cm="1">
        <f t="array" aca="1" ref="H40" ca="1">INDIRECT("R"&amp;ROW()&amp;"C"&amp;MATCH($A$3,$BQ$8:$BQ$12,0)*10+14,0)</f>
        <v>89</v>
      </c>
      <c r="I40" s="85" cm="1">
        <f t="array" aca="1" ref="I40" ca="1">INDIRECT("R"&amp;ROW()&amp;"C"&amp;MATCH($A$3,$BQ$8:$BQ$12,0)*10+15,0)</f>
        <v>91</v>
      </c>
      <c r="J40" s="85" cm="1">
        <f t="array" aca="1" ref="J40" ca="1">INDIRECT("R"&amp;ROW()&amp;"C"&amp;MATCH($A$3,$BQ$8:$BQ$12,0)*10+16,0)</f>
        <v>91</v>
      </c>
      <c r="K40" s="86" cm="1">
        <f t="array" aca="1" ref="K40" ca="1">INDIRECT("R"&amp;ROW()&amp;"C"&amp;MATCH($A$3,$BQ$8:$BQ$12,0)*10+17,0)</f>
        <v>7.0229498718983818E-2</v>
      </c>
      <c r="M40" s="124" t="str" cm="1">
        <f t="array" aca="1" ref="M40" ca="1">IF(INDIRECT("R"&amp;ROW()&amp;$BR$16,0)="o","",INDIRECT("R"&amp;ROW()&amp;$BR$16,0))</f>
        <v/>
      </c>
      <c r="N40" s="123" t="str" cm="1">
        <f t="array" aca="1" ref="N40" ca="1">IF(INDIRECT("R"&amp;ROW()&amp;$BR$17,0)="o","",INDIRECT("R"&amp;ROW()&amp;$BR$17,0))</f>
        <v/>
      </c>
      <c r="O40" s="123" t="str" cm="1">
        <f t="array" aca="1" ref="O40" ca="1">IF(INDIRECT("R"&amp;ROW()&amp;$BR$18,0)="o","",INDIRECT("R"&amp;ROW()&amp;$BR$18,0))</f>
        <v/>
      </c>
      <c r="P40" s="125" cm="1">
        <f t="array" aca="1" ref="P40" ca="1">IF(INDIRECT("R"&amp;ROW()&amp;$BR$19,0)="o","",INDIRECT("R"&amp;ROW()&amp;$BR$19,0))</f>
        <v>91</v>
      </c>
      <c r="Q40"/>
      <c r="R40" s="30" t="s">
        <v>136</v>
      </c>
      <c r="S40" s="27" t="str">
        <f t="shared" si="0"/>
        <v>o</v>
      </c>
      <c r="T40" s="87" t="s">
        <v>136</v>
      </c>
      <c r="U40" s="87" t="s">
        <v>136</v>
      </c>
      <c r="V40" s="87" t="s">
        <v>136</v>
      </c>
      <c r="W40" s="87" t="s">
        <v>136</v>
      </c>
      <c r="X40" s="87" t="s">
        <v>136</v>
      </c>
      <c r="Y40" s="87" t="s">
        <v>136</v>
      </c>
      <c r="Z40" s="87" t="s">
        <v>136</v>
      </c>
      <c r="AA40" s="88" t="s">
        <v>136</v>
      </c>
      <c r="AB40" s="30" t="s">
        <v>136</v>
      </c>
      <c r="AC40" s="27" t="str">
        <f t="shared" si="1"/>
        <v>o</v>
      </c>
      <c r="AD40" s="87" t="s">
        <v>136</v>
      </c>
      <c r="AE40" s="87" t="s">
        <v>136</v>
      </c>
      <c r="AF40" s="87" t="s">
        <v>136</v>
      </c>
      <c r="AG40" s="87" t="s">
        <v>136</v>
      </c>
      <c r="AH40" s="87" t="s">
        <v>136</v>
      </c>
      <c r="AI40" s="87" t="s">
        <v>136</v>
      </c>
      <c r="AJ40" s="87" t="s">
        <v>136</v>
      </c>
      <c r="AK40" s="88" t="s">
        <v>136</v>
      </c>
      <c r="AL40" s="30" t="s">
        <v>136</v>
      </c>
      <c r="AM40" s="27" t="str">
        <f t="shared" si="2"/>
        <v>o</v>
      </c>
      <c r="AN40" s="87" t="s">
        <v>136</v>
      </c>
      <c r="AO40" s="87" t="s">
        <v>136</v>
      </c>
      <c r="AP40" s="87" t="s">
        <v>136</v>
      </c>
      <c r="AQ40" s="87" t="s">
        <v>136</v>
      </c>
      <c r="AR40" s="87" t="s">
        <v>136</v>
      </c>
      <c r="AS40" s="87" t="s">
        <v>136</v>
      </c>
      <c r="AT40" s="87" t="s">
        <v>136</v>
      </c>
      <c r="AU40" s="88" t="s">
        <v>136</v>
      </c>
      <c r="AV40" s="30">
        <v>840</v>
      </c>
      <c r="AW40" s="27" t="str">
        <f t="shared" si="3"/>
        <v>97%</v>
      </c>
      <c r="AX40" s="87">
        <v>812</v>
      </c>
      <c r="AY40" s="87">
        <v>727</v>
      </c>
      <c r="AZ40" s="87" t="s">
        <v>136</v>
      </c>
      <c r="BA40" s="87">
        <v>85</v>
      </c>
      <c r="BB40" s="87">
        <v>89</v>
      </c>
      <c r="BC40" s="87">
        <v>91</v>
      </c>
      <c r="BD40" s="87">
        <v>91</v>
      </c>
      <c r="BE40" s="88">
        <v>7.0229498718983818E-2</v>
      </c>
      <c r="BF40" s="30">
        <v>840</v>
      </c>
      <c r="BG40" s="27" t="str">
        <f t="shared" si="4"/>
        <v>97%</v>
      </c>
      <c r="BH40" s="87">
        <v>812</v>
      </c>
      <c r="BI40" s="87">
        <v>727</v>
      </c>
      <c r="BJ40" s="87" t="s">
        <v>136</v>
      </c>
      <c r="BK40" s="87">
        <v>85</v>
      </c>
      <c r="BL40" s="87">
        <v>89</v>
      </c>
      <c r="BM40" s="87">
        <v>91</v>
      </c>
      <c r="BN40" s="87">
        <v>91</v>
      </c>
      <c r="BO40" s="88">
        <v>7.0229498718983818E-2</v>
      </c>
    </row>
    <row r="41" spans="1:67">
      <c r="A41" s="93" t="s">
        <v>88</v>
      </c>
      <c r="B41" s="84" cm="1">
        <f t="array" aca="1" ref="B41" ca="1">INDIRECT("R"&amp;ROW()&amp;"C"&amp;MATCH($A$3,$BQ$8:$BQ$12,0)*10+8,0)</f>
        <v>83</v>
      </c>
      <c r="C41" s="114" cm="1">
        <f t="array" aca="1" ref="C41" ca="1">IFERROR(VALUE(INDIRECT("R"&amp;ROW()&amp;"C"&amp;MATCH($A$3,$BQ$8:$BQ$12,0)*10+9,0)),"o")</f>
        <v>0</v>
      </c>
      <c r="D41" s="84" cm="1">
        <f t="array" aca="1" ref="D41" ca="1">INDIRECT("R"&amp;ROW()&amp;"C"&amp;MATCH($A$3,$BQ$8:$BQ$12,0)*10+10,0)</f>
        <v>0</v>
      </c>
      <c r="E41" s="85" t="str" cm="1">
        <f t="array" aca="1" ref="E41" ca="1">INDIRECT("R"&amp;ROW()&amp;"C"&amp;MATCH($A$3,$BQ$8:$BQ$12,0)*10+11,0)</f>
        <v>o</v>
      </c>
      <c r="F41" s="85" t="str" cm="1">
        <f t="array" aca="1" ref="F41" ca="1">INDIRECT("R"&amp;ROW()&amp;"C"&amp;MATCH($A$3,$BQ$8:$BQ$12,0)*10+12,0)</f>
        <v>o</v>
      </c>
      <c r="G41" s="86" t="str" cm="1">
        <f t="array" aca="1" ref="G41" ca="1">INDIRECT("R"&amp;ROW()&amp;"C"&amp;MATCH($A$3,$BQ$8:$BQ$12,0)*10+13,0)</f>
        <v>o</v>
      </c>
      <c r="H41" s="110" cm="1">
        <f t="array" aca="1" ref="H41" ca="1">INDIRECT("R"&amp;ROW()&amp;"C"&amp;MATCH($A$3,$BQ$8:$BQ$12,0)*10+14,0)</f>
        <v>0</v>
      </c>
      <c r="I41" s="85" cm="1">
        <f t="array" aca="1" ref="I41" ca="1">INDIRECT("R"&amp;ROW()&amp;"C"&amp;MATCH($A$3,$BQ$8:$BQ$12,0)*10+15,0)</f>
        <v>0</v>
      </c>
      <c r="J41" s="85" t="str" cm="1">
        <f t="array" aca="1" ref="J41" ca="1">INDIRECT("R"&amp;ROW()&amp;"C"&amp;MATCH($A$3,$BQ$8:$BQ$12,0)*10+16,0)</f>
        <v>o</v>
      </c>
      <c r="K41" s="86" t="str" cm="1">
        <f t="array" aca="1" ref="K41" ca="1">INDIRECT("R"&amp;ROW()&amp;"C"&amp;MATCH($A$3,$BQ$8:$BQ$12,0)*10+17,0)</f>
        <v>o</v>
      </c>
      <c r="M41" s="124" t="str" cm="1">
        <f t="array" aca="1" ref="M41" ca="1">IF(INDIRECT("R"&amp;ROW()&amp;$BR$16,0)="o","",INDIRECT("R"&amp;ROW()&amp;$BR$16,0))</f>
        <v/>
      </c>
      <c r="N41" s="123" t="str" cm="1">
        <f t="array" aca="1" ref="N41" ca="1">IF(INDIRECT("R"&amp;ROW()&amp;$BR$17,0)="o","",INDIRECT("R"&amp;ROW()&amp;$BR$17,0))</f>
        <v/>
      </c>
      <c r="O41" s="123" t="str" cm="1">
        <f t="array" aca="1" ref="O41" ca="1">IF(INDIRECT("R"&amp;ROW()&amp;$BR$18,0)="o","",INDIRECT("R"&amp;ROW()&amp;$BR$18,0))</f>
        <v/>
      </c>
      <c r="P41" s="125" t="str" cm="1">
        <f t="array" aca="1" ref="P41" ca="1">IF(INDIRECT("R"&amp;ROW()&amp;$BR$19,0)="o","",INDIRECT("R"&amp;ROW()&amp;$BR$19,0))</f>
        <v/>
      </c>
      <c r="Q41"/>
      <c r="R41" s="30" t="s">
        <v>136</v>
      </c>
      <c r="S41" s="27" t="str">
        <f t="shared" si="0"/>
        <v>o</v>
      </c>
      <c r="T41" s="87" t="s">
        <v>136</v>
      </c>
      <c r="U41" s="87" t="s">
        <v>136</v>
      </c>
      <c r="V41" s="87" t="s">
        <v>136</v>
      </c>
      <c r="W41" s="87" t="s">
        <v>136</v>
      </c>
      <c r="X41" s="87" t="s">
        <v>136</v>
      </c>
      <c r="Y41" s="87" t="s">
        <v>136</v>
      </c>
      <c r="Z41" s="87" t="s">
        <v>136</v>
      </c>
      <c r="AA41" s="88" t="s">
        <v>136</v>
      </c>
      <c r="AB41" s="30" t="s">
        <v>136</v>
      </c>
      <c r="AC41" s="27" t="str">
        <f t="shared" si="1"/>
        <v>o</v>
      </c>
      <c r="AD41" s="87" t="s">
        <v>136</v>
      </c>
      <c r="AE41" s="87" t="s">
        <v>136</v>
      </c>
      <c r="AF41" s="87" t="s">
        <v>136</v>
      </c>
      <c r="AG41" s="87" t="s">
        <v>136</v>
      </c>
      <c r="AH41" s="87" t="s">
        <v>136</v>
      </c>
      <c r="AI41" s="87" t="s">
        <v>136</v>
      </c>
      <c r="AJ41" s="87" t="s">
        <v>136</v>
      </c>
      <c r="AK41" s="88" t="s">
        <v>136</v>
      </c>
      <c r="AL41" s="30" t="s">
        <v>136</v>
      </c>
      <c r="AM41" s="27" t="str">
        <f t="shared" si="2"/>
        <v>o</v>
      </c>
      <c r="AN41" s="87" t="s">
        <v>136</v>
      </c>
      <c r="AO41" s="87" t="s">
        <v>136</v>
      </c>
      <c r="AP41" s="87" t="s">
        <v>136</v>
      </c>
      <c r="AQ41" s="87" t="s">
        <v>136</v>
      </c>
      <c r="AR41" s="87" t="s">
        <v>136</v>
      </c>
      <c r="AS41" s="87" t="s">
        <v>136</v>
      </c>
      <c r="AT41" s="87" t="s">
        <v>136</v>
      </c>
      <c r="AU41" s="88" t="s">
        <v>136</v>
      </c>
      <c r="AV41" s="30">
        <v>83</v>
      </c>
      <c r="AW41" s="27" t="str">
        <f t="shared" si="3"/>
        <v>0%</v>
      </c>
      <c r="AX41" s="87">
        <v>0</v>
      </c>
      <c r="AY41" s="87" t="s">
        <v>136</v>
      </c>
      <c r="AZ41" s="87" t="s">
        <v>136</v>
      </c>
      <c r="BA41" s="87" t="s">
        <v>136</v>
      </c>
      <c r="BB41" s="87">
        <v>0</v>
      </c>
      <c r="BC41" s="87">
        <v>0</v>
      </c>
      <c r="BD41" s="87" t="s">
        <v>136</v>
      </c>
      <c r="BE41" s="88" t="s">
        <v>136</v>
      </c>
      <c r="BF41" s="30">
        <v>83</v>
      </c>
      <c r="BG41" s="27" t="str">
        <f t="shared" si="4"/>
        <v>0%</v>
      </c>
      <c r="BH41" s="87">
        <v>0</v>
      </c>
      <c r="BI41" s="87" t="s">
        <v>136</v>
      </c>
      <c r="BJ41" s="87" t="s">
        <v>136</v>
      </c>
      <c r="BK41" s="87" t="s">
        <v>136</v>
      </c>
      <c r="BL41" s="87">
        <v>0</v>
      </c>
      <c r="BM41" s="87">
        <v>0</v>
      </c>
      <c r="BN41" s="87" t="s">
        <v>136</v>
      </c>
      <c r="BO41" s="88" t="s">
        <v>136</v>
      </c>
    </row>
    <row r="42" spans="1:67">
      <c r="A42" s="93" t="s">
        <v>89</v>
      </c>
      <c r="B42" s="84" cm="1">
        <f t="array" aca="1" ref="B42" ca="1">INDIRECT("R"&amp;ROW()&amp;"C"&amp;MATCH($A$3,$BQ$8:$BQ$12,0)*10+8,0)</f>
        <v>392</v>
      </c>
      <c r="C42" s="114" cm="1">
        <f t="array" aca="1" ref="C42" ca="1">IFERROR(VALUE(INDIRECT("R"&amp;ROW()&amp;"C"&amp;MATCH($A$3,$BQ$8:$BQ$12,0)*10+9,0)),"o")</f>
        <v>0.91</v>
      </c>
      <c r="D42" s="84" cm="1">
        <f t="array" aca="1" ref="D42" ca="1">INDIRECT("R"&amp;ROW()&amp;"C"&amp;MATCH($A$3,$BQ$8:$BQ$12,0)*10+10,0)</f>
        <v>356</v>
      </c>
      <c r="E42" s="85" cm="1">
        <f t="array" aca="1" ref="E42" ca="1">INDIRECT("R"&amp;ROW()&amp;"C"&amp;MATCH($A$3,$BQ$8:$BQ$12,0)*10+11,0)</f>
        <v>336</v>
      </c>
      <c r="F42" s="85" cm="1">
        <f t="array" aca="1" ref="F42" ca="1">INDIRECT("R"&amp;ROW()&amp;"C"&amp;MATCH($A$3,$BQ$8:$BQ$12,0)*10+12,0)</f>
        <v>2</v>
      </c>
      <c r="G42" s="86" cm="1">
        <f t="array" aca="1" ref="G42" ca="1">INDIRECT("R"&amp;ROW()&amp;"C"&amp;MATCH($A$3,$BQ$8:$BQ$12,0)*10+13,0)</f>
        <v>12</v>
      </c>
      <c r="H42" s="110" cm="1">
        <f t="array" aca="1" ref="H42" ca="1">INDIRECT("R"&amp;ROW()&amp;"C"&amp;MATCH($A$3,$BQ$8:$BQ$12,0)*10+14,0)</f>
        <v>12</v>
      </c>
      <c r="I42" s="85" cm="1">
        <f t="array" aca="1" ref="I42" ca="1">INDIRECT("R"&amp;ROW()&amp;"C"&amp;MATCH($A$3,$BQ$8:$BQ$12,0)*10+15,0)</f>
        <v>144</v>
      </c>
      <c r="J42" s="85" cm="1">
        <f t="array" aca="1" ref="J42" ca="1">INDIRECT("R"&amp;ROW()&amp;"C"&amp;MATCH($A$3,$BQ$8:$BQ$12,0)*10+16,0)</f>
        <v>67</v>
      </c>
      <c r="K42" s="86" cm="1">
        <f t="array" aca="1" ref="K42" ca="1">INDIRECT("R"&amp;ROW()&amp;"C"&amp;MATCH($A$3,$BQ$8:$BQ$12,0)*10+17,0)</f>
        <v>35.12021892803466</v>
      </c>
      <c r="M42" s="124" cm="1">
        <f t="array" aca="1" ref="M42" ca="1">IF(INDIRECT("R"&amp;ROW()&amp;$BR$16,0)="o","",INDIRECT("R"&amp;ROW()&amp;$BR$16,0))</f>
        <v>70</v>
      </c>
      <c r="N42" s="123" cm="1">
        <f t="array" aca="1" ref="N42" ca="1">IF(INDIRECT("R"&amp;ROW()&amp;$BR$17,0)="o","",INDIRECT("R"&amp;ROW()&amp;$BR$17,0))</f>
        <v>98</v>
      </c>
      <c r="O42" s="123" cm="1">
        <f t="array" aca="1" ref="O42" ca="1">IF(INDIRECT("R"&amp;ROW()&amp;$BR$18,0)="o","",INDIRECT("R"&amp;ROW()&amp;$BR$18,0))</f>
        <v>77</v>
      </c>
      <c r="P42" s="125" cm="1">
        <f t="array" aca="1" ref="P42" ca="1">IF(INDIRECT("R"&amp;ROW()&amp;$BR$19,0)="o","",INDIRECT("R"&amp;ROW()&amp;$BR$19,0))</f>
        <v>12</v>
      </c>
      <c r="Q42"/>
      <c r="R42" s="30">
        <v>104</v>
      </c>
      <c r="S42" s="27" t="str">
        <f t="shared" si="0"/>
        <v>97%</v>
      </c>
      <c r="T42" s="87">
        <v>101</v>
      </c>
      <c r="U42" s="87">
        <v>92</v>
      </c>
      <c r="V42" s="87">
        <v>1</v>
      </c>
      <c r="W42" s="87">
        <v>10</v>
      </c>
      <c r="X42" s="87">
        <v>67</v>
      </c>
      <c r="Y42" s="87">
        <v>88</v>
      </c>
      <c r="Z42" s="87">
        <v>70</v>
      </c>
      <c r="AA42" s="88">
        <v>3.9991918375510838</v>
      </c>
      <c r="AB42" s="30">
        <v>114</v>
      </c>
      <c r="AC42" s="27" t="str">
        <f t="shared" si="1"/>
        <v>79%</v>
      </c>
      <c r="AD42" s="87">
        <v>90</v>
      </c>
      <c r="AE42" s="87">
        <v>88</v>
      </c>
      <c r="AF42" s="87">
        <v>1</v>
      </c>
      <c r="AG42" s="87">
        <v>0</v>
      </c>
      <c r="AH42" s="87">
        <v>15</v>
      </c>
      <c r="AI42" s="87">
        <v>144</v>
      </c>
      <c r="AJ42" s="87">
        <v>98</v>
      </c>
      <c r="AK42" s="88">
        <v>34.855274371537405</v>
      </c>
      <c r="AL42" s="30">
        <v>101</v>
      </c>
      <c r="AM42" s="27" t="str">
        <f t="shared" si="2"/>
        <v>91%</v>
      </c>
      <c r="AN42" s="87">
        <v>92</v>
      </c>
      <c r="AO42" s="87">
        <v>84</v>
      </c>
      <c r="AP42" s="87">
        <v>0</v>
      </c>
      <c r="AQ42" s="87">
        <v>0</v>
      </c>
      <c r="AR42" s="87">
        <v>77</v>
      </c>
      <c r="AS42" s="87">
        <v>77</v>
      </c>
      <c r="AT42" s="87">
        <v>77</v>
      </c>
      <c r="AU42" s="88">
        <v>0</v>
      </c>
      <c r="AV42" s="30">
        <v>73</v>
      </c>
      <c r="AW42" s="27" t="str">
        <f t="shared" si="3"/>
        <v>100%</v>
      </c>
      <c r="AX42" s="87">
        <v>73</v>
      </c>
      <c r="AY42" s="87">
        <v>72</v>
      </c>
      <c r="AZ42" s="87" t="s">
        <v>136</v>
      </c>
      <c r="BA42" s="87">
        <v>2</v>
      </c>
      <c r="BB42" s="87">
        <v>12</v>
      </c>
      <c r="BC42" s="87">
        <v>12</v>
      </c>
      <c r="BD42" s="87">
        <v>12</v>
      </c>
      <c r="BE42" s="88">
        <v>0</v>
      </c>
      <c r="BF42" s="30">
        <v>392</v>
      </c>
      <c r="BG42" s="27" t="str">
        <f t="shared" si="4"/>
        <v>91%</v>
      </c>
      <c r="BH42" s="87">
        <v>356</v>
      </c>
      <c r="BI42" s="87">
        <v>336</v>
      </c>
      <c r="BJ42" s="87">
        <v>2</v>
      </c>
      <c r="BK42" s="87">
        <v>12</v>
      </c>
      <c r="BL42" s="87">
        <v>12</v>
      </c>
      <c r="BM42" s="87">
        <v>144</v>
      </c>
      <c r="BN42" s="87">
        <v>67</v>
      </c>
      <c r="BO42" s="88">
        <v>35.12021892803466</v>
      </c>
    </row>
    <row r="43" spans="1:67">
      <c r="A43" s="93" t="s">
        <v>90</v>
      </c>
      <c r="B43" s="84" cm="1">
        <f t="array" aca="1" ref="B43" ca="1">INDIRECT("R"&amp;ROW()&amp;"C"&amp;MATCH($A$3,$BQ$8:$BQ$12,0)*10+8,0)</f>
        <v>380</v>
      </c>
      <c r="C43" s="114" cm="1">
        <f t="array" aca="1" ref="C43" ca="1">IFERROR(VALUE(INDIRECT("R"&amp;ROW()&amp;"C"&amp;MATCH($A$3,$BQ$8:$BQ$12,0)*10+9,0)),"o")</f>
        <v>0.97</v>
      </c>
      <c r="D43" s="84" cm="1">
        <f t="array" aca="1" ref="D43" ca="1">INDIRECT("R"&amp;ROW()&amp;"C"&amp;MATCH($A$3,$BQ$8:$BQ$12,0)*10+10,0)</f>
        <v>369</v>
      </c>
      <c r="E43" s="85" cm="1">
        <f t="array" aca="1" ref="E43" ca="1">INDIRECT("R"&amp;ROW()&amp;"C"&amp;MATCH($A$3,$BQ$8:$BQ$12,0)*10+11,0)</f>
        <v>360</v>
      </c>
      <c r="F43" s="85" cm="1">
        <f t="array" aca="1" ref="F43" ca="1">INDIRECT("R"&amp;ROW()&amp;"C"&amp;MATCH($A$3,$BQ$8:$BQ$12,0)*10+12,0)</f>
        <v>106</v>
      </c>
      <c r="G43" s="86" cm="1">
        <f t="array" aca="1" ref="G43" ca="1">INDIRECT("R"&amp;ROW()&amp;"C"&amp;MATCH($A$3,$BQ$8:$BQ$12,0)*10+13,0)</f>
        <v>100</v>
      </c>
      <c r="H43" s="110" cm="1">
        <f t="array" aca="1" ref="H43" ca="1">INDIRECT("R"&amp;ROW()&amp;"C"&amp;MATCH($A$3,$BQ$8:$BQ$12,0)*10+14,0)</f>
        <v>3</v>
      </c>
      <c r="I43" s="85" cm="1">
        <f t="array" aca="1" ref="I43" ca="1">INDIRECT("R"&amp;ROW()&amp;"C"&amp;MATCH($A$3,$BQ$8:$BQ$12,0)*10+15,0)</f>
        <v>127</v>
      </c>
      <c r="J43" s="85" cm="1">
        <f t="array" aca="1" ref="J43" ca="1">INDIRECT("R"&amp;ROW()&amp;"C"&amp;MATCH($A$3,$BQ$8:$BQ$12,0)*10+16,0)</f>
        <v>31</v>
      </c>
      <c r="K43" s="86" cm="1">
        <f t="array" aca="1" ref="K43" ca="1">INDIRECT("R"&amp;ROW()&amp;"C"&amp;MATCH($A$3,$BQ$8:$BQ$12,0)*10+17,0)</f>
        <v>34.786119821156014</v>
      </c>
      <c r="M43" s="124" cm="1">
        <f t="array" aca="1" ref="M43" ca="1">IF(INDIRECT("R"&amp;ROW()&amp;$BR$16,0)="o","",INDIRECT("R"&amp;ROW()&amp;$BR$16,0))</f>
        <v>88</v>
      </c>
      <c r="N43" s="123" cm="1">
        <f t="array" aca="1" ref="N43" ca="1">IF(INDIRECT("R"&amp;ROW()&amp;$BR$17,0)="o","",INDIRECT("R"&amp;ROW()&amp;$BR$17,0))</f>
        <v>16</v>
      </c>
      <c r="O43" s="123" cm="1">
        <f t="array" aca="1" ref="O43" ca="1">IF(INDIRECT("R"&amp;ROW()&amp;$BR$18,0)="o","",INDIRECT("R"&amp;ROW()&amp;$BR$18,0))</f>
        <v>10</v>
      </c>
      <c r="P43" s="125" cm="1">
        <f t="array" aca="1" ref="P43" ca="1">IF(INDIRECT("R"&amp;ROW()&amp;$BR$19,0)="o","",INDIRECT("R"&amp;ROW()&amp;$BR$19,0))</f>
        <v>3</v>
      </c>
      <c r="Q43"/>
      <c r="R43" s="30">
        <v>103</v>
      </c>
      <c r="S43" s="27" t="str">
        <f t="shared" si="0"/>
        <v>93%</v>
      </c>
      <c r="T43" s="87">
        <v>96</v>
      </c>
      <c r="U43" s="87">
        <v>96</v>
      </c>
      <c r="V43" s="87">
        <v>0</v>
      </c>
      <c r="W43" s="87">
        <v>90</v>
      </c>
      <c r="X43" s="87">
        <v>88</v>
      </c>
      <c r="Y43" s="87">
        <v>88</v>
      </c>
      <c r="Z43" s="87">
        <v>88</v>
      </c>
      <c r="AA43" s="88">
        <v>0</v>
      </c>
      <c r="AB43" s="30">
        <v>126</v>
      </c>
      <c r="AC43" s="27" t="str">
        <f t="shared" si="1"/>
        <v>99%</v>
      </c>
      <c r="AD43" s="87">
        <v>125</v>
      </c>
      <c r="AE43" s="87">
        <v>117</v>
      </c>
      <c r="AF43" s="87">
        <v>93</v>
      </c>
      <c r="AG43" s="87">
        <v>8</v>
      </c>
      <c r="AH43" s="87">
        <v>15</v>
      </c>
      <c r="AI43" s="87">
        <v>127</v>
      </c>
      <c r="AJ43" s="87">
        <v>16</v>
      </c>
      <c r="AK43" s="88">
        <v>10.017584539199058</v>
      </c>
      <c r="AL43" s="30">
        <v>72</v>
      </c>
      <c r="AM43" s="27" t="str">
        <f t="shared" si="2"/>
        <v>99%</v>
      </c>
      <c r="AN43" s="87">
        <v>71</v>
      </c>
      <c r="AO43" s="87">
        <v>70</v>
      </c>
      <c r="AP43" s="87">
        <v>13</v>
      </c>
      <c r="AQ43" s="87">
        <v>2</v>
      </c>
      <c r="AR43" s="87">
        <v>10</v>
      </c>
      <c r="AS43" s="87">
        <v>10</v>
      </c>
      <c r="AT43" s="87">
        <v>10</v>
      </c>
      <c r="AU43" s="88">
        <v>0</v>
      </c>
      <c r="AV43" s="30">
        <v>79</v>
      </c>
      <c r="AW43" s="27" t="str">
        <f t="shared" si="3"/>
        <v>97%</v>
      </c>
      <c r="AX43" s="87">
        <v>77</v>
      </c>
      <c r="AY43" s="87">
        <v>77</v>
      </c>
      <c r="AZ43" s="87" t="s">
        <v>136</v>
      </c>
      <c r="BA43" s="87" t="s">
        <v>136</v>
      </c>
      <c r="BB43" s="87">
        <v>3</v>
      </c>
      <c r="BC43" s="87">
        <v>3</v>
      </c>
      <c r="BD43" s="87">
        <v>3</v>
      </c>
      <c r="BE43" s="88">
        <v>0</v>
      </c>
      <c r="BF43" s="30">
        <v>380</v>
      </c>
      <c r="BG43" s="27" t="str">
        <f t="shared" si="4"/>
        <v>97%</v>
      </c>
      <c r="BH43" s="87">
        <v>369</v>
      </c>
      <c r="BI43" s="87">
        <v>360</v>
      </c>
      <c r="BJ43" s="87">
        <v>106</v>
      </c>
      <c r="BK43" s="87">
        <v>100</v>
      </c>
      <c r="BL43" s="87">
        <v>3</v>
      </c>
      <c r="BM43" s="87">
        <v>127</v>
      </c>
      <c r="BN43" s="87">
        <v>31</v>
      </c>
      <c r="BO43" s="88">
        <v>34.786119821156014</v>
      </c>
    </row>
    <row r="44" spans="1:67">
      <c r="A44" s="93" t="s">
        <v>91</v>
      </c>
      <c r="B44" s="84" cm="1">
        <f t="array" aca="1" ref="B44" ca="1">INDIRECT("R"&amp;ROW()&amp;"C"&amp;MATCH($A$3,$BQ$8:$BQ$12,0)*10+8,0)</f>
        <v>433</v>
      </c>
      <c r="C44" s="114" cm="1">
        <f t="array" aca="1" ref="C44" ca="1">IFERROR(VALUE(INDIRECT("R"&amp;ROW()&amp;"C"&amp;MATCH($A$3,$BQ$8:$BQ$12,0)*10+9,0)),"o")</f>
        <v>0.49</v>
      </c>
      <c r="D44" s="84" cm="1">
        <f t="array" aca="1" ref="D44" ca="1">INDIRECT("R"&amp;ROW()&amp;"C"&amp;MATCH($A$3,$BQ$8:$BQ$12,0)*10+10,0)</f>
        <v>212</v>
      </c>
      <c r="E44" s="85" cm="1">
        <f t="array" aca="1" ref="E44" ca="1">INDIRECT("R"&amp;ROW()&amp;"C"&amp;MATCH($A$3,$BQ$8:$BQ$12,0)*10+11,0)</f>
        <v>207</v>
      </c>
      <c r="F44" s="85" cm="1">
        <f t="array" aca="1" ref="F44" ca="1">INDIRECT("R"&amp;ROW()&amp;"C"&amp;MATCH($A$3,$BQ$8:$BQ$12,0)*10+12,0)</f>
        <v>1</v>
      </c>
      <c r="G44" s="86" cm="1">
        <f t="array" aca="1" ref="G44" ca="1">INDIRECT("R"&amp;ROW()&amp;"C"&amp;MATCH($A$3,$BQ$8:$BQ$12,0)*10+13,0)</f>
        <v>0</v>
      </c>
      <c r="H44" s="110" cm="1">
        <f t="array" aca="1" ref="H44" ca="1">INDIRECT("R"&amp;ROW()&amp;"C"&amp;MATCH($A$3,$BQ$8:$BQ$12,0)*10+14,0)</f>
        <v>15</v>
      </c>
      <c r="I44" s="85" cm="1">
        <f t="array" aca="1" ref="I44" ca="1">INDIRECT("R"&amp;ROW()&amp;"C"&amp;MATCH($A$3,$BQ$8:$BQ$12,0)*10+15,0)</f>
        <v>165</v>
      </c>
      <c r="J44" s="85" cm="1">
        <f t="array" aca="1" ref="J44" ca="1">INDIRECT("R"&amp;ROW()&amp;"C"&amp;MATCH($A$3,$BQ$8:$BQ$12,0)*10+16,0)</f>
        <v>80</v>
      </c>
      <c r="K44" s="86" cm="1">
        <f t="array" aca="1" ref="K44" ca="1">INDIRECT("R"&amp;ROW()&amp;"C"&amp;MATCH($A$3,$BQ$8:$BQ$12,0)*10+17,0)</f>
        <v>29.495734580206079</v>
      </c>
      <c r="M44" s="124" cm="1">
        <f t="array" aca="1" ref="M44" ca="1">IF(INDIRECT("R"&amp;ROW()&amp;$BR$16,0)="o","",INDIRECT("R"&amp;ROW()&amp;$BR$16,0))</f>
        <v>95</v>
      </c>
      <c r="N44" s="123" cm="1">
        <f t="array" aca="1" ref="N44" ca="1">IF(INDIRECT("R"&amp;ROW()&amp;$BR$17,0)="o","",INDIRECT("R"&amp;ROW()&amp;$BR$17,0))</f>
        <v>83</v>
      </c>
      <c r="O44" s="123" cm="1">
        <f t="array" aca="1" ref="O44" ca="1">IF(INDIRECT("R"&amp;ROW()&amp;$BR$18,0)="o","",INDIRECT("R"&amp;ROW()&amp;$BR$18,0))</f>
        <v>165</v>
      </c>
      <c r="P44" s="125" cm="1">
        <f t="array" aca="1" ref="P44" ca="1">IF(INDIRECT("R"&amp;ROW()&amp;$BR$19,0)="o","",INDIRECT("R"&amp;ROW()&amp;$BR$19,0))</f>
        <v>63</v>
      </c>
      <c r="Q44"/>
      <c r="R44" s="30">
        <v>104</v>
      </c>
      <c r="S44" s="27" t="str">
        <f t="shared" si="0"/>
        <v>34%</v>
      </c>
      <c r="T44" s="87">
        <v>35</v>
      </c>
      <c r="U44" s="87">
        <v>35</v>
      </c>
      <c r="V44" s="87">
        <v>0</v>
      </c>
      <c r="W44" s="87">
        <v>0</v>
      </c>
      <c r="X44" s="87">
        <v>95</v>
      </c>
      <c r="Y44" s="87">
        <v>95</v>
      </c>
      <c r="Z44" s="87">
        <v>95</v>
      </c>
      <c r="AA44" s="88">
        <v>0</v>
      </c>
      <c r="AB44" s="30">
        <v>109</v>
      </c>
      <c r="AC44" s="27" t="str">
        <f t="shared" si="1"/>
        <v>38%</v>
      </c>
      <c r="AD44" s="87">
        <v>41</v>
      </c>
      <c r="AE44" s="87">
        <v>39</v>
      </c>
      <c r="AF44" s="87">
        <v>1</v>
      </c>
      <c r="AG44" s="87">
        <v>0</v>
      </c>
      <c r="AH44" s="87">
        <v>15</v>
      </c>
      <c r="AI44" s="87">
        <v>134</v>
      </c>
      <c r="AJ44" s="87">
        <v>83</v>
      </c>
      <c r="AK44" s="88">
        <v>17.58810480123784</v>
      </c>
      <c r="AL44" s="30">
        <v>100</v>
      </c>
      <c r="AM44" s="27" t="str">
        <f t="shared" si="2"/>
        <v>16%</v>
      </c>
      <c r="AN44" s="87">
        <v>16</v>
      </c>
      <c r="AO44" s="87">
        <v>16</v>
      </c>
      <c r="AP44" s="87">
        <v>0</v>
      </c>
      <c r="AQ44" s="87">
        <v>0</v>
      </c>
      <c r="AR44" s="87">
        <v>165</v>
      </c>
      <c r="AS44" s="87">
        <v>165</v>
      </c>
      <c r="AT44" s="87">
        <v>165</v>
      </c>
      <c r="AU44" s="88">
        <v>0</v>
      </c>
      <c r="AV44" s="30">
        <v>120</v>
      </c>
      <c r="AW44" s="27" t="str">
        <f t="shared" si="3"/>
        <v>100%</v>
      </c>
      <c r="AX44" s="87">
        <v>120</v>
      </c>
      <c r="AY44" s="87">
        <v>117</v>
      </c>
      <c r="AZ44" s="87" t="s">
        <v>136</v>
      </c>
      <c r="BA44" s="87" t="s">
        <v>136</v>
      </c>
      <c r="BB44" s="87">
        <v>45</v>
      </c>
      <c r="BC44" s="87">
        <v>76</v>
      </c>
      <c r="BD44" s="87">
        <v>63</v>
      </c>
      <c r="BE44" s="88">
        <v>8.6037898009535265</v>
      </c>
      <c r="BF44" s="30">
        <v>433</v>
      </c>
      <c r="BG44" s="27" t="str">
        <f t="shared" si="4"/>
        <v>49%</v>
      </c>
      <c r="BH44" s="87">
        <v>212</v>
      </c>
      <c r="BI44" s="87">
        <v>207</v>
      </c>
      <c r="BJ44" s="87">
        <v>1</v>
      </c>
      <c r="BK44" s="87">
        <v>0</v>
      </c>
      <c r="BL44" s="87">
        <v>15</v>
      </c>
      <c r="BM44" s="87">
        <v>165</v>
      </c>
      <c r="BN44" s="87">
        <v>80</v>
      </c>
      <c r="BO44" s="88">
        <v>29.495734580206079</v>
      </c>
    </row>
    <row r="45" spans="1:67">
      <c r="A45" s="93" t="s">
        <v>92</v>
      </c>
      <c r="B45" s="84" cm="1">
        <f t="array" aca="1" ref="B45" ca="1">INDIRECT("R"&amp;ROW()&amp;"C"&amp;MATCH($A$3,$BQ$8:$BQ$12,0)*10+8,0)</f>
        <v>160</v>
      </c>
      <c r="C45" s="114" cm="1">
        <f t="array" aca="1" ref="C45" ca="1">IFERROR(VALUE(INDIRECT("R"&amp;ROW()&amp;"C"&amp;MATCH($A$3,$BQ$8:$BQ$12,0)*10+9,0)),"o")</f>
        <v>0.99</v>
      </c>
      <c r="D45" s="84" cm="1">
        <f t="array" aca="1" ref="D45" ca="1">INDIRECT("R"&amp;ROW()&amp;"C"&amp;MATCH($A$3,$BQ$8:$BQ$12,0)*10+10,0)</f>
        <v>158</v>
      </c>
      <c r="E45" s="85" cm="1">
        <f t="array" aca="1" ref="E45" ca="1">INDIRECT("R"&amp;ROW()&amp;"C"&amp;MATCH($A$3,$BQ$8:$BQ$12,0)*10+11,0)</f>
        <v>158</v>
      </c>
      <c r="F45" s="85" t="str" cm="1">
        <f t="array" aca="1" ref="F45" ca="1">INDIRECT("R"&amp;ROW()&amp;"C"&amp;MATCH($A$3,$BQ$8:$BQ$12,0)*10+12,0)</f>
        <v>o</v>
      </c>
      <c r="G45" s="86" cm="1">
        <f t="array" aca="1" ref="G45" ca="1">INDIRECT("R"&amp;ROW()&amp;"C"&amp;MATCH($A$3,$BQ$8:$BQ$12,0)*10+13,0)</f>
        <v>2</v>
      </c>
      <c r="H45" s="110" cm="1">
        <f t="array" aca="1" ref="H45" ca="1">INDIRECT("R"&amp;ROW()&amp;"C"&amp;MATCH($A$3,$BQ$8:$BQ$12,0)*10+14,0)</f>
        <v>45</v>
      </c>
      <c r="I45" s="85" cm="1">
        <f t="array" aca="1" ref="I45" ca="1">INDIRECT("R"&amp;ROW()&amp;"C"&amp;MATCH($A$3,$BQ$8:$BQ$12,0)*10+15,0)</f>
        <v>61</v>
      </c>
      <c r="J45" s="85" cm="1">
        <f t="array" aca="1" ref="J45" ca="1">INDIRECT("R"&amp;ROW()&amp;"C"&amp;MATCH($A$3,$BQ$8:$BQ$12,0)*10+16,0)</f>
        <v>56</v>
      </c>
      <c r="K45" s="86" cm="1">
        <f t="array" aca="1" ref="K45" ca="1">INDIRECT("R"&amp;ROW()&amp;"C"&amp;MATCH($A$3,$BQ$8:$BQ$12,0)*10+17,0)</f>
        <v>0.96357928783303681</v>
      </c>
      <c r="M45" s="124" t="str" cm="1">
        <f t="array" aca="1" ref="M45" ca="1">IF(INDIRECT("R"&amp;ROW()&amp;$BR$16,0)="o","",INDIRECT("R"&amp;ROW()&amp;$BR$16,0))</f>
        <v/>
      </c>
      <c r="N45" s="123" t="str" cm="1">
        <f t="array" aca="1" ref="N45" ca="1">IF(INDIRECT("R"&amp;ROW()&amp;$BR$17,0)="o","",INDIRECT("R"&amp;ROW()&amp;$BR$17,0))</f>
        <v/>
      </c>
      <c r="O45" s="123" t="str" cm="1">
        <f t="array" aca="1" ref="O45" ca="1">IF(INDIRECT("R"&amp;ROW()&amp;$BR$18,0)="o","",INDIRECT("R"&amp;ROW()&amp;$BR$18,0))</f>
        <v/>
      </c>
      <c r="P45" s="125" cm="1">
        <f t="array" aca="1" ref="P45" ca="1">IF(INDIRECT("R"&amp;ROW()&amp;$BR$19,0)="o","",INDIRECT("R"&amp;ROW()&amp;$BR$19,0))</f>
        <v>56</v>
      </c>
      <c r="Q45"/>
      <c r="R45" s="30" t="s">
        <v>136</v>
      </c>
      <c r="S45" s="27" t="str">
        <f t="shared" si="0"/>
        <v>o</v>
      </c>
      <c r="T45" s="87" t="s">
        <v>136</v>
      </c>
      <c r="U45" s="87" t="s">
        <v>136</v>
      </c>
      <c r="V45" s="87" t="s">
        <v>136</v>
      </c>
      <c r="W45" s="87" t="s">
        <v>136</v>
      </c>
      <c r="X45" s="87" t="s">
        <v>136</v>
      </c>
      <c r="Y45" s="87" t="s">
        <v>136</v>
      </c>
      <c r="Z45" s="87" t="s">
        <v>136</v>
      </c>
      <c r="AA45" s="88" t="s">
        <v>136</v>
      </c>
      <c r="AB45" s="30" t="s">
        <v>136</v>
      </c>
      <c r="AC45" s="27" t="str">
        <f t="shared" si="1"/>
        <v>o</v>
      </c>
      <c r="AD45" s="87" t="s">
        <v>136</v>
      </c>
      <c r="AE45" s="87" t="s">
        <v>136</v>
      </c>
      <c r="AF45" s="87" t="s">
        <v>136</v>
      </c>
      <c r="AG45" s="87" t="s">
        <v>136</v>
      </c>
      <c r="AH45" s="87" t="s">
        <v>136</v>
      </c>
      <c r="AI45" s="87" t="s">
        <v>136</v>
      </c>
      <c r="AJ45" s="87" t="s">
        <v>136</v>
      </c>
      <c r="AK45" s="88" t="s">
        <v>136</v>
      </c>
      <c r="AL45" s="30" t="s">
        <v>136</v>
      </c>
      <c r="AM45" s="27" t="str">
        <f t="shared" si="2"/>
        <v>o</v>
      </c>
      <c r="AN45" s="87" t="s">
        <v>136</v>
      </c>
      <c r="AO45" s="87" t="s">
        <v>136</v>
      </c>
      <c r="AP45" s="87" t="s">
        <v>136</v>
      </c>
      <c r="AQ45" s="87" t="s">
        <v>136</v>
      </c>
      <c r="AR45" s="87" t="s">
        <v>136</v>
      </c>
      <c r="AS45" s="87" t="s">
        <v>136</v>
      </c>
      <c r="AT45" s="87" t="s">
        <v>136</v>
      </c>
      <c r="AU45" s="88" t="s">
        <v>136</v>
      </c>
      <c r="AV45" s="30">
        <v>160</v>
      </c>
      <c r="AW45" s="27" t="str">
        <f t="shared" si="3"/>
        <v>99%</v>
      </c>
      <c r="AX45" s="87">
        <v>158</v>
      </c>
      <c r="AY45" s="87">
        <v>158</v>
      </c>
      <c r="AZ45" s="87" t="s">
        <v>136</v>
      </c>
      <c r="BA45" s="87">
        <v>2</v>
      </c>
      <c r="BB45" s="87">
        <v>45</v>
      </c>
      <c r="BC45" s="87">
        <v>61</v>
      </c>
      <c r="BD45" s="87">
        <v>56</v>
      </c>
      <c r="BE45" s="88">
        <v>0.96357928783303681</v>
      </c>
      <c r="BF45" s="30">
        <v>160</v>
      </c>
      <c r="BG45" s="27" t="str">
        <f t="shared" si="4"/>
        <v>99%</v>
      </c>
      <c r="BH45" s="87">
        <v>158</v>
      </c>
      <c r="BI45" s="87">
        <v>158</v>
      </c>
      <c r="BJ45" s="87" t="s">
        <v>136</v>
      </c>
      <c r="BK45" s="87">
        <v>2</v>
      </c>
      <c r="BL45" s="87">
        <v>45</v>
      </c>
      <c r="BM45" s="87">
        <v>61</v>
      </c>
      <c r="BN45" s="87">
        <v>56</v>
      </c>
      <c r="BO45" s="88">
        <v>0.96357928783303681</v>
      </c>
    </row>
    <row r="46" spans="1:67">
      <c r="A46" s="93" t="s">
        <v>93</v>
      </c>
      <c r="B46" s="84" cm="1">
        <f t="array" aca="1" ref="B46" ca="1">INDIRECT("R"&amp;ROW()&amp;"C"&amp;MATCH($A$3,$BQ$8:$BQ$12,0)*10+8,0)</f>
        <v>1954</v>
      </c>
      <c r="C46" s="114" cm="1">
        <f t="array" aca="1" ref="C46" ca="1">IFERROR(VALUE(INDIRECT("R"&amp;ROW()&amp;"C"&amp;MATCH($A$3,$BQ$8:$BQ$12,0)*10+9,0)),"o")</f>
        <v>0.33</v>
      </c>
      <c r="D46" s="84" cm="1">
        <f t="array" aca="1" ref="D46" ca="1">INDIRECT("R"&amp;ROW()&amp;"C"&amp;MATCH($A$3,$BQ$8:$BQ$12,0)*10+10,0)</f>
        <v>650</v>
      </c>
      <c r="E46" s="85" cm="1">
        <f t="array" aca="1" ref="E46" ca="1">INDIRECT("R"&amp;ROW()&amp;"C"&amp;MATCH($A$3,$BQ$8:$BQ$12,0)*10+11,0)</f>
        <v>649</v>
      </c>
      <c r="F46" s="85" cm="1">
        <f t="array" aca="1" ref="F46" ca="1">INDIRECT("R"&amp;ROW()&amp;"C"&amp;MATCH($A$3,$BQ$8:$BQ$12,0)*10+12,0)</f>
        <v>0</v>
      </c>
      <c r="G46" s="86" cm="1">
        <f t="array" aca="1" ref="G46" ca="1">INDIRECT("R"&amp;ROW()&amp;"C"&amp;MATCH($A$3,$BQ$8:$BQ$12,0)*10+13,0)</f>
        <v>2</v>
      </c>
      <c r="H46" s="110" cm="1">
        <f t="array" aca="1" ref="H46" ca="1">INDIRECT("R"&amp;ROW()&amp;"C"&amp;MATCH($A$3,$BQ$8:$BQ$12,0)*10+14,0)</f>
        <v>23</v>
      </c>
      <c r="I46" s="85" cm="1">
        <f t="array" aca="1" ref="I46" ca="1">INDIRECT("R"&amp;ROW()&amp;"C"&amp;MATCH($A$3,$BQ$8:$BQ$12,0)*10+15,0)</f>
        <v>144</v>
      </c>
      <c r="J46" s="85" cm="1">
        <f t="array" aca="1" ref="J46" ca="1">INDIRECT("R"&amp;ROW()&amp;"C"&amp;MATCH($A$3,$BQ$8:$BQ$12,0)*10+16,0)</f>
        <v>143</v>
      </c>
      <c r="K46" s="86" cm="1">
        <f t="array" aca="1" ref="K46" ca="1">INDIRECT("R"&amp;ROW()&amp;"C"&amp;MATCH($A$3,$BQ$8:$BQ$12,0)*10+17,0)</f>
        <v>7.6601197841329558</v>
      </c>
      <c r="M46" s="124" cm="1">
        <f t="array" aca="1" ref="M46" ca="1">IF(INDIRECT("R"&amp;ROW()&amp;$BR$16,0)="o","",INDIRECT("R"&amp;ROW()&amp;$BR$16,0))</f>
        <v>122</v>
      </c>
      <c r="N46" s="123" cm="1">
        <f t="array" aca="1" ref="N46" ca="1">IF(INDIRECT("R"&amp;ROW()&amp;$BR$17,0)="o","",INDIRECT("R"&amp;ROW()&amp;$BR$17,0))</f>
        <v>144</v>
      </c>
      <c r="O46" s="123" cm="1">
        <f t="array" aca="1" ref="O46" ca="1">IF(INDIRECT("R"&amp;ROW()&amp;$BR$18,0)="o","",INDIRECT("R"&amp;ROW()&amp;$BR$18,0))</f>
        <v>49</v>
      </c>
      <c r="P46" s="125" t="str" cm="1">
        <f t="array" aca="1" ref="P46" ca="1">IF(INDIRECT("R"&amp;ROW()&amp;$BR$19,0)="o","",INDIRECT("R"&amp;ROW()&amp;$BR$19,0))</f>
        <v/>
      </c>
      <c r="Q46"/>
      <c r="R46" s="30">
        <v>632</v>
      </c>
      <c r="S46" s="27" t="str">
        <f t="shared" si="0"/>
        <v>3%</v>
      </c>
      <c r="T46" s="87">
        <v>16</v>
      </c>
      <c r="U46" s="87">
        <v>16</v>
      </c>
      <c r="V46" s="87">
        <v>0</v>
      </c>
      <c r="W46" s="87">
        <v>1</v>
      </c>
      <c r="X46" s="87">
        <v>66</v>
      </c>
      <c r="Y46" s="87">
        <v>130</v>
      </c>
      <c r="Z46" s="87">
        <v>122</v>
      </c>
      <c r="AA46" s="88">
        <v>21.860161634047142</v>
      </c>
      <c r="AB46" s="30">
        <v>727</v>
      </c>
      <c r="AC46" s="27" t="str">
        <f t="shared" si="1"/>
        <v>87%</v>
      </c>
      <c r="AD46" s="87">
        <v>633</v>
      </c>
      <c r="AE46" s="87">
        <v>633</v>
      </c>
      <c r="AF46" s="87">
        <v>0</v>
      </c>
      <c r="AG46" s="87">
        <v>0</v>
      </c>
      <c r="AH46" s="87">
        <v>23</v>
      </c>
      <c r="AI46" s="87">
        <v>144</v>
      </c>
      <c r="AJ46" s="87">
        <v>144</v>
      </c>
      <c r="AK46" s="88">
        <v>4.8093182327787645</v>
      </c>
      <c r="AL46" s="30">
        <v>595</v>
      </c>
      <c r="AM46" s="27" t="str">
        <f t="shared" si="2"/>
        <v>0%</v>
      </c>
      <c r="AN46" s="87">
        <v>1</v>
      </c>
      <c r="AO46" s="87">
        <v>0</v>
      </c>
      <c r="AP46" s="87">
        <v>0</v>
      </c>
      <c r="AQ46" s="87">
        <v>1</v>
      </c>
      <c r="AR46" s="87">
        <v>49</v>
      </c>
      <c r="AS46" s="87">
        <v>49</v>
      </c>
      <c r="AT46" s="87">
        <v>49</v>
      </c>
      <c r="AU46" s="88" t="s">
        <v>136</v>
      </c>
      <c r="AV46" s="30" t="s">
        <v>136</v>
      </c>
      <c r="AW46" s="27" t="str">
        <f t="shared" si="3"/>
        <v>o</v>
      </c>
      <c r="AX46" s="87" t="s">
        <v>136</v>
      </c>
      <c r="AY46" s="87" t="s">
        <v>136</v>
      </c>
      <c r="AZ46" s="87" t="s">
        <v>136</v>
      </c>
      <c r="BA46" s="87" t="s">
        <v>136</v>
      </c>
      <c r="BB46" s="87" t="s">
        <v>136</v>
      </c>
      <c r="BC46" s="87" t="s">
        <v>136</v>
      </c>
      <c r="BD46" s="87" t="s">
        <v>136</v>
      </c>
      <c r="BE46" s="88" t="s">
        <v>136</v>
      </c>
      <c r="BF46" s="30">
        <v>1954</v>
      </c>
      <c r="BG46" s="27" t="str">
        <f t="shared" si="4"/>
        <v>33%</v>
      </c>
      <c r="BH46" s="87">
        <v>650</v>
      </c>
      <c r="BI46" s="87">
        <v>649</v>
      </c>
      <c r="BJ46" s="87">
        <v>0</v>
      </c>
      <c r="BK46" s="87">
        <v>2</v>
      </c>
      <c r="BL46" s="87">
        <v>23</v>
      </c>
      <c r="BM46" s="87">
        <v>144</v>
      </c>
      <c r="BN46" s="87">
        <v>143</v>
      </c>
      <c r="BO46" s="88">
        <v>7.6601197841329558</v>
      </c>
    </row>
    <row r="47" spans="1:67">
      <c r="A47" s="93" t="s">
        <v>94</v>
      </c>
      <c r="B47" s="84" cm="1">
        <f t="array" aca="1" ref="B47" ca="1">INDIRECT("R"&amp;ROW()&amp;"C"&amp;MATCH($A$3,$BQ$8:$BQ$12,0)*10+8,0)</f>
        <v>167</v>
      </c>
      <c r="C47" s="114" cm="1">
        <f t="array" aca="1" ref="C47" ca="1">IFERROR(VALUE(INDIRECT("R"&amp;ROW()&amp;"C"&amp;MATCH($A$3,$BQ$8:$BQ$12,0)*10+9,0)),"o")</f>
        <v>0.99</v>
      </c>
      <c r="D47" s="84" cm="1">
        <f t="array" aca="1" ref="D47" ca="1">INDIRECT("R"&amp;ROW()&amp;"C"&amp;MATCH($A$3,$BQ$8:$BQ$12,0)*10+10,0)</f>
        <v>166</v>
      </c>
      <c r="E47" s="85" cm="1">
        <f t="array" aca="1" ref="E47" ca="1">INDIRECT("R"&amp;ROW()&amp;"C"&amp;MATCH($A$3,$BQ$8:$BQ$12,0)*10+11,0)</f>
        <v>148</v>
      </c>
      <c r="F47" s="85" cm="1">
        <f t="array" aca="1" ref="F47" ca="1">INDIRECT("R"&amp;ROW()&amp;"C"&amp;MATCH($A$3,$BQ$8:$BQ$12,0)*10+12,0)</f>
        <v>0</v>
      </c>
      <c r="G47" s="86" cm="1">
        <f t="array" aca="1" ref="G47" ca="1">INDIRECT("R"&amp;ROW()&amp;"C"&amp;MATCH($A$3,$BQ$8:$BQ$12,0)*10+13,0)</f>
        <v>2</v>
      </c>
      <c r="H47" s="110" cm="1">
        <f t="array" aca="1" ref="H47" ca="1">INDIRECT("R"&amp;ROW()&amp;"C"&amp;MATCH($A$3,$BQ$8:$BQ$12,0)*10+14,0)</f>
        <v>5</v>
      </c>
      <c r="I47" s="85" cm="1">
        <f t="array" aca="1" ref="I47" ca="1">INDIRECT("R"&amp;ROW()&amp;"C"&amp;MATCH($A$3,$BQ$8:$BQ$12,0)*10+15,0)</f>
        <v>180</v>
      </c>
      <c r="J47" s="85" cm="1">
        <f t="array" aca="1" ref="J47" ca="1">INDIRECT("R"&amp;ROW()&amp;"C"&amp;MATCH($A$3,$BQ$8:$BQ$12,0)*10+16,0)</f>
        <v>16</v>
      </c>
      <c r="K47" s="86" cm="1">
        <f t="array" aca="1" ref="K47" ca="1">INDIRECT("R"&amp;ROW()&amp;"C"&amp;MATCH($A$3,$BQ$8:$BQ$12,0)*10+17,0)</f>
        <v>13.942641173051264</v>
      </c>
      <c r="M47" s="124" cm="1">
        <f t="array" aca="1" ref="M47" ca="1">IF(INDIRECT("R"&amp;ROW()&amp;$BR$16,0)="o","",INDIRECT("R"&amp;ROW()&amp;$BR$16,0))</f>
        <v>10</v>
      </c>
      <c r="N47" s="123" cm="1">
        <f t="array" aca="1" ref="N47" ca="1">IF(INDIRECT("R"&amp;ROW()&amp;$BR$17,0)="o","",INDIRECT("R"&amp;ROW()&amp;$BR$17,0))</f>
        <v>16</v>
      </c>
      <c r="O47" s="123" cm="1">
        <f t="array" aca="1" ref="O47" ca="1">IF(INDIRECT("R"&amp;ROW()&amp;$BR$18,0)="o","",INDIRECT("R"&amp;ROW()&amp;$BR$18,0))</f>
        <v>21</v>
      </c>
      <c r="P47" s="125" cm="1">
        <f t="array" aca="1" ref="P47" ca="1">IF(INDIRECT("R"&amp;ROW()&amp;$BR$19,0)="o","",INDIRECT("R"&amp;ROW()&amp;$BR$19,0))</f>
        <v>17</v>
      </c>
      <c r="Q47"/>
      <c r="R47" s="30">
        <v>38</v>
      </c>
      <c r="S47" s="27" t="str">
        <f t="shared" si="0"/>
        <v>100%</v>
      </c>
      <c r="T47" s="87">
        <v>38</v>
      </c>
      <c r="U47" s="87">
        <v>34</v>
      </c>
      <c r="V47" s="87">
        <v>0</v>
      </c>
      <c r="W47" s="87">
        <v>0</v>
      </c>
      <c r="X47" s="87">
        <v>10</v>
      </c>
      <c r="Y47" s="87">
        <v>12</v>
      </c>
      <c r="Z47" s="87">
        <v>10</v>
      </c>
      <c r="AA47" s="88">
        <v>0.51856297884173697</v>
      </c>
      <c r="AB47" s="30">
        <v>53</v>
      </c>
      <c r="AC47" s="27" t="str">
        <f t="shared" si="1"/>
        <v>98%</v>
      </c>
      <c r="AD47" s="87">
        <v>52</v>
      </c>
      <c r="AE47" s="87">
        <v>44</v>
      </c>
      <c r="AF47" s="87">
        <v>0</v>
      </c>
      <c r="AG47" s="87">
        <v>0</v>
      </c>
      <c r="AH47" s="87">
        <v>14</v>
      </c>
      <c r="AI47" s="87">
        <v>17</v>
      </c>
      <c r="AJ47" s="87">
        <v>16</v>
      </c>
      <c r="AK47" s="88">
        <v>1.0444659357341779</v>
      </c>
      <c r="AL47" s="30">
        <v>38</v>
      </c>
      <c r="AM47" s="27" t="str">
        <f t="shared" si="2"/>
        <v>100%</v>
      </c>
      <c r="AN47" s="87">
        <v>38</v>
      </c>
      <c r="AO47" s="87">
        <v>34</v>
      </c>
      <c r="AP47" s="87">
        <v>0</v>
      </c>
      <c r="AQ47" s="87">
        <v>0</v>
      </c>
      <c r="AR47" s="87">
        <v>13</v>
      </c>
      <c r="AS47" s="87">
        <v>180</v>
      </c>
      <c r="AT47" s="87">
        <v>21</v>
      </c>
      <c r="AU47" s="88">
        <v>28.21252424126865</v>
      </c>
      <c r="AV47" s="30">
        <v>38</v>
      </c>
      <c r="AW47" s="27" t="str">
        <f t="shared" si="3"/>
        <v>100%</v>
      </c>
      <c r="AX47" s="87">
        <v>38</v>
      </c>
      <c r="AY47" s="87">
        <v>36</v>
      </c>
      <c r="AZ47" s="87" t="s">
        <v>136</v>
      </c>
      <c r="BA47" s="87">
        <v>2</v>
      </c>
      <c r="BB47" s="87">
        <v>5</v>
      </c>
      <c r="BC47" s="87">
        <v>28</v>
      </c>
      <c r="BD47" s="87">
        <v>17</v>
      </c>
      <c r="BE47" s="88">
        <v>4.0484172882353091</v>
      </c>
      <c r="BF47" s="30">
        <v>167</v>
      </c>
      <c r="BG47" s="27" t="str">
        <f t="shared" si="4"/>
        <v>99%</v>
      </c>
      <c r="BH47" s="87">
        <v>166</v>
      </c>
      <c r="BI47" s="87">
        <v>148</v>
      </c>
      <c r="BJ47" s="87">
        <v>0</v>
      </c>
      <c r="BK47" s="87">
        <v>2</v>
      </c>
      <c r="BL47" s="87">
        <v>5</v>
      </c>
      <c r="BM47" s="87">
        <v>180</v>
      </c>
      <c r="BN47" s="87">
        <v>16</v>
      </c>
      <c r="BO47" s="88">
        <v>13.942641173051264</v>
      </c>
    </row>
    <row r="48" spans="1:67">
      <c r="A48" s="93" t="s">
        <v>95</v>
      </c>
      <c r="B48" s="84" cm="1">
        <f t="array" aca="1" ref="B48" ca="1">INDIRECT("R"&amp;ROW()&amp;"C"&amp;MATCH($A$3,$BQ$8:$BQ$12,0)*10+8,0)</f>
        <v>111</v>
      </c>
      <c r="C48" s="114" cm="1">
        <f t="array" aca="1" ref="C48" ca="1">IFERROR(VALUE(INDIRECT("R"&amp;ROW()&amp;"C"&amp;MATCH($A$3,$BQ$8:$BQ$12,0)*10+9,0)),"o")</f>
        <v>0.99</v>
      </c>
      <c r="D48" s="84" cm="1">
        <f t="array" aca="1" ref="D48" ca="1">INDIRECT("R"&amp;ROW()&amp;"C"&amp;MATCH($A$3,$BQ$8:$BQ$12,0)*10+10,0)</f>
        <v>110</v>
      </c>
      <c r="E48" s="85" cm="1">
        <f t="array" aca="1" ref="E48" ca="1">INDIRECT("R"&amp;ROW()&amp;"C"&amp;MATCH($A$3,$BQ$8:$BQ$12,0)*10+11,0)</f>
        <v>103</v>
      </c>
      <c r="F48" s="85" cm="1">
        <f t="array" aca="1" ref="F48" ca="1">INDIRECT("R"&amp;ROW()&amp;"C"&amp;MATCH($A$3,$BQ$8:$BQ$12,0)*10+12,0)</f>
        <v>0</v>
      </c>
      <c r="G48" s="86" cm="1">
        <f t="array" aca="1" ref="G48" ca="1">INDIRECT("R"&amp;ROW()&amp;"C"&amp;MATCH($A$3,$BQ$8:$BQ$12,0)*10+13,0)</f>
        <v>7</v>
      </c>
      <c r="H48" s="110" cm="1">
        <f t="array" aca="1" ref="H48" ca="1">INDIRECT("R"&amp;ROW()&amp;"C"&amp;MATCH($A$3,$BQ$8:$BQ$12,0)*10+14,0)</f>
        <v>66</v>
      </c>
      <c r="I48" s="85" cm="1">
        <f t="array" aca="1" ref="I48" ca="1">INDIRECT("R"&amp;ROW()&amp;"C"&amp;MATCH($A$3,$BQ$8:$BQ$12,0)*10+15,0)</f>
        <v>66</v>
      </c>
      <c r="J48" s="85" cm="1">
        <f t="array" aca="1" ref="J48" ca="1">INDIRECT("R"&amp;ROW()&amp;"C"&amp;MATCH($A$3,$BQ$8:$BQ$12,0)*10+16,0)</f>
        <v>66</v>
      </c>
      <c r="K48" s="86" cm="1">
        <f t="array" aca="1" ref="K48" ca="1">INDIRECT("R"&amp;ROW()&amp;"C"&amp;MATCH($A$3,$BQ$8:$BQ$12,0)*10+17,0)</f>
        <v>0</v>
      </c>
      <c r="M48" s="124" cm="1">
        <f t="array" aca="1" ref="M48" ca="1">IF(INDIRECT("R"&amp;ROW()&amp;$BR$16,0)="o","",INDIRECT("R"&amp;ROW()&amp;$BR$16,0))</f>
        <v>66</v>
      </c>
      <c r="N48" s="123" t="str" cm="1">
        <f t="array" aca="1" ref="N48" ca="1">IF(INDIRECT("R"&amp;ROW()&amp;$BR$17,0)="o","",INDIRECT("R"&amp;ROW()&amp;$BR$17,0))</f>
        <v/>
      </c>
      <c r="O48" s="123" t="str" cm="1">
        <f t="array" aca="1" ref="O48" ca="1">IF(INDIRECT("R"&amp;ROW()&amp;$BR$18,0)="o","",INDIRECT("R"&amp;ROW()&amp;$BR$18,0))</f>
        <v/>
      </c>
      <c r="P48" s="125" t="str" cm="1">
        <f t="array" aca="1" ref="P48" ca="1">IF(INDIRECT("R"&amp;ROW()&amp;$BR$19,0)="o","",INDIRECT("R"&amp;ROW()&amp;$BR$19,0))</f>
        <v/>
      </c>
      <c r="Q48"/>
      <c r="R48" s="30">
        <v>111</v>
      </c>
      <c r="S48" s="27" t="str">
        <f t="shared" si="0"/>
        <v>99%</v>
      </c>
      <c r="T48" s="87">
        <v>110</v>
      </c>
      <c r="U48" s="87">
        <v>103</v>
      </c>
      <c r="V48" s="87">
        <v>0</v>
      </c>
      <c r="W48" s="87">
        <v>7</v>
      </c>
      <c r="X48" s="87">
        <v>66</v>
      </c>
      <c r="Y48" s="87">
        <v>66</v>
      </c>
      <c r="Z48" s="87">
        <v>66</v>
      </c>
      <c r="AA48" s="88">
        <v>0</v>
      </c>
      <c r="AB48" s="30" t="s">
        <v>136</v>
      </c>
      <c r="AC48" s="27" t="str">
        <f t="shared" si="1"/>
        <v>o</v>
      </c>
      <c r="AD48" s="87" t="s">
        <v>136</v>
      </c>
      <c r="AE48" s="87" t="s">
        <v>136</v>
      </c>
      <c r="AF48" s="87" t="s">
        <v>136</v>
      </c>
      <c r="AG48" s="87" t="s">
        <v>136</v>
      </c>
      <c r="AH48" s="87" t="s">
        <v>136</v>
      </c>
      <c r="AI48" s="87" t="s">
        <v>136</v>
      </c>
      <c r="AJ48" s="87" t="s">
        <v>136</v>
      </c>
      <c r="AK48" s="88" t="s">
        <v>136</v>
      </c>
      <c r="AL48" s="30" t="s">
        <v>136</v>
      </c>
      <c r="AM48" s="27" t="str">
        <f t="shared" si="2"/>
        <v>o</v>
      </c>
      <c r="AN48" s="87" t="s">
        <v>136</v>
      </c>
      <c r="AO48" s="87" t="s">
        <v>136</v>
      </c>
      <c r="AP48" s="87" t="s">
        <v>136</v>
      </c>
      <c r="AQ48" s="87" t="s">
        <v>136</v>
      </c>
      <c r="AR48" s="87" t="s">
        <v>136</v>
      </c>
      <c r="AS48" s="87" t="s">
        <v>136</v>
      </c>
      <c r="AT48" s="87" t="s">
        <v>136</v>
      </c>
      <c r="AU48" s="88" t="s">
        <v>136</v>
      </c>
      <c r="AV48" s="30" t="s">
        <v>136</v>
      </c>
      <c r="AW48" s="27" t="str">
        <f t="shared" si="3"/>
        <v>o</v>
      </c>
      <c r="AX48" s="87" t="s">
        <v>136</v>
      </c>
      <c r="AY48" s="87" t="s">
        <v>136</v>
      </c>
      <c r="AZ48" s="87" t="s">
        <v>136</v>
      </c>
      <c r="BA48" s="87" t="s">
        <v>136</v>
      </c>
      <c r="BB48" s="87" t="s">
        <v>136</v>
      </c>
      <c r="BC48" s="87" t="s">
        <v>136</v>
      </c>
      <c r="BD48" s="87" t="s">
        <v>136</v>
      </c>
      <c r="BE48" s="88" t="s">
        <v>136</v>
      </c>
      <c r="BF48" s="30">
        <v>111</v>
      </c>
      <c r="BG48" s="27" t="str">
        <f t="shared" si="4"/>
        <v>99%</v>
      </c>
      <c r="BH48" s="87">
        <v>110</v>
      </c>
      <c r="BI48" s="87">
        <v>103</v>
      </c>
      <c r="BJ48" s="87">
        <v>0</v>
      </c>
      <c r="BK48" s="87">
        <v>7</v>
      </c>
      <c r="BL48" s="87">
        <v>66</v>
      </c>
      <c r="BM48" s="87">
        <v>66</v>
      </c>
      <c r="BN48" s="87">
        <v>66</v>
      </c>
      <c r="BO48" s="88">
        <v>0</v>
      </c>
    </row>
    <row r="49" spans="1:67">
      <c r="A49" s="93" t="s">
        <v>96</v>
      </c>
      <c r="B49" s="84" cm="1">
        <f t="array" aca="1" ref="B49" ca="1">INDIRECT("R"&amp;ROW()&amp;"C"&amp;MATCH($A$3,$BQ$8:$BQ$12,0)*10+8,0)</f>
        <v>292</v>
      </c>
      <c r="C49" s="114" cm="1">
        <f t="array" aca="1" ref="C49" ca="1">IFERROR(VALUE(INDIRECT("R"&amp;ROW()&amp;"C"&amp;MATCH($A$3,$BQ$8:$BQ$12,0)*10+9,0)),"o")</f>
        <v>0.92</v>
      </c>
      <c r="D49" s="84" cm="1">
        <f t="array" aca="1" ref="D49" ca="1">INDIRECT("R"&amp;ROW()&amp;"C"&amp;MATCH($A$3,$BQ$8:$BQ$12,0)*10+10,0)</f>
        <v>270</v>
      </c>
      <c r="E49" s="85" cm="1">
        <f t="array" aca="1" ref="E49" ca="1">INDIRECT("R"&amp;ROW()&amp;"C"&amp;MATCH($A$3,$BQ$8:$BQ$12,0)*10+11,0)</f>
        <v>269</v>
      </c>
      <c r="F49" s="85" cm="1">
        <f t="array" aca="1" ref="F49" ca="1">INDIRECT("R"&amp;ROW()&amp;"C"&amp;MATCH($A$3,$BQ$8:$BQ$12,0)*10+12,0)</f>
        <v>87</v>
      </c>
      <c r="G49" s="86" cm="1">
        <f t="array" aca="1" ref="G49" ca="1">INDIRECT("R"&amp;ROW()&amp;"C"&amp;MATCH($A$3,$BQ$8:$BQ$12,0)*10+13,0)</f>
        <v>3</v>
      </c>
      <c r="H49" s="110" cm="1">
        <f t="array" aca="1" ref="H49" ca="1">INDIRECT("R"&amp;ROW()&amp;"C"&amp;MATCH($A$3,$BQ$8:$BQ$12,0)*10+14,0)</f>
        <v>68</v>
      </c>
      <c r="I49" s="85" cm="1">
        <f t="array" aca="1" ref="I49" ca="1">INDIRECT("R"&amp;ROW()&amp;"C"&amp;MATCH($A$3,$BQ$8:$BQ$12,0)*10+15,0)</f>
        <v>166</v>
      </c>
      <c r="J49" s="85" cm="1">
        <f t="array" aca="1" ref="J49" ca="1">INDIRECT("R"&amp;ROW()&amp;"C"&amp;MATCH($A$3,$BQ$8:$BQ$12,0)*10+16,0)</f>
        <v>149</v>
      </c>
      <c r="K49" s="86" cm="1">
        <f t="array" aca="1" ref="K49" ca="1">INDIRECT("R"&amp;ROW()&amp;"C"&amp;MATCH($A$3,$BQ$8:$BQ$12,0)*10+17,0)</f>
        <v>23.753525793204357</v>
      </c>
      <c r="M49" s="124" t="str" cm="1">
        <f t="array" aca="1" ref="M49" ca="1">IF(INDIRECT("R"&amp;ROW()&amp;$BR$16,0)="o","",INDIRECT("R"&amp;ROW()&amp;$BR$16,0))</f>
        <v/>
      </c>
      <c r="N49" s="123" cm="1">
        <f t="array" aca="1" ref="N49" ca="1">IF(INDIRECT("R"&amp;ROW()&amp;$BR$17,0)="o","",INDIRECT("R"&amp;ROW()&amp;$BR$17,0))</f>
        <v>145</v>
      </c>
      <c r="O49" s="123" cm="1">
        <f t="array" aca="1" ref="O49" ca="1">IF(INDIRECT("R"&amp;ROW()&amp;$BR$18,0)="o","",INDIRECT("R"&amp;ROW()&amp;$BR$18,0))</f>
        <v>154</v>
      </c>
      <c r="P49" s="125" t="str" cm="1">
        <f t="array" aca="1" ref="P49" ca="1">IF(INDIRECT("R"&amp;ROW()&amp;$BR$19,0)="o","",INDIRECT("R"&amp;ROW()&amp;$BR$19,0))</f>
        <v/>
      </c>
      <c r="Q49"/>
      <c r="R49" s="30" t="s">
        <v>136</v>
      </c>
      <c r="S49" s="27" t="str">
        <f t="shared" si="0"/>
        <v>o</v>
      </c>
      <c r="T49" s="87" t="s">
        <v>136</v>
      </c>
      <c r="U49" s="87" t="s">
        <v>136</v>
      </c>
      <c r="V49" s="87" t="s">
        <v>136</v>
      </c>
      <c r="W49" s="87" t="s">
        <v>136</v>
      </c>
      <c r="X49" s="87" t="s">
        <v>136</v>
      </c>
      <c r="Y49" s="87" t="s">
        <v>136</v>
      </c>
      <c r="Z49" s="87" t="s">
        <v>136</v>
      </c>
      <c r="AA49" s="88" t="s">
        <v>136</v>
      </c>
      <c r="AB49" s="30">
        <v>158</v>
      </c>
      <c r="AC49" s="27" t="str">
        <f t="shared" si="1"/>
        <v>91%</v>
      </c>
      <c r="AD49" s="87">
        <v>143</v>
      </c>
      <c r="AE49" s="87">
        <v>142</v>
      </c>
      <c r="AF49" s="87">
        <v>0</v>
      </c>
      <c r="AG49" s="87">
        <v>3</v>
      </c>
      <c r="AH49" s="87">
        <v>73</v>
      </c>
      <c r="AI49" s="87">
        <v>147</v>
      </c>
      <c r="AJ49" s="87">
        <v>145</v>
      </c>
      <c r="AK49" s="88">
        <v>9.5502579219851835</v>
      </c>
      <c r="AL49" s="30">
        <v>134</v>
      </c>
      <c r="AM49" s="27" t="str">
        <f t="shared" si="2"/>
        <v>95%</v>
      </c>
      <c r="AN49" s="87">
        <v>127</v>
      </c>
      <c r="AO49" s="87">
        <v>127</v>
      </c>
      <c r="AP49" s="87">
        <v>87</v>
      </c>
      <c r="AQ49" s="87">
        <v>0</v>
      </c>
      <c r="AR49" s="87">
        <v>68</v>
      </c>
      <c r="AS49" s="87">
        <v>166</v>
      </c>
      <c r="AT49" s="87">
        <v>154</v>
      </c>
      <c r="AU49" s="88">
        <v>32.64828879366965</v>
      </c>
      <c r="AV49" s="30" t="s">
        <v>136</v>
      </c>
      <c r="AW49" s="27" t="str">
        <f t="shared" si="3"/>
        <v>o</v>
      </c>
      <c r="AX49" s="87" t="s">
        <v>136</v>
      </c>
      <c r="AY49" s="87" t="s">
        <v>136</v>
      </c>
      <c r="AZ49" s="87" t="s">
        <v>136</v>
      </c>
      <c r="BA49" s="87" t="s">
        <v>136</v>
      </c>
      <c r="BB49" s="87" t="s">
        <v>136</v>
      </c>
      <c r="BC49" s="87" t="s">
        <v>136</v>
      </c>
      <c r="BD49" s="87" t="s">
        <v>136</v>
      </c>
      <c r="BE49" s="88" t="s">
        <v>136</v>
      </c>
      <c r="BF49" s="30">
        <v>292</v>
      </c>
      <c r="BG49" s="27" t="str">
        <f t="shared" si="4"/>
        <v>92%</v>
      </c>
      <c r="BH49" s="87">
        <v>270</v>
      </c>
      <c r="BI49" s="87">
        <v>269</v>
      </c>
      <c r="BJ49" s="87">
        <v>87</v>
      </c>
      <c r="BK49" s="87">
        <v>3</v>
      </c>
      <c r="BL49" s="87">
        <v>68</v>
      </c>
      <c r="BM49" s="87">
        <v>166</v>
      </c>
      <c r="BN49" s="87">
        <v>149</v>
      </c>
      <c r="BO49" s="88">
        <v>23.753525793204357</v>
      </c>
    </row>
    <row r="50" spans="1:67">
      <c r="A50" s="93" t="s">
        <v>97</v>
      </c>
      <c r="B50" s="84" cm="1">
        <f t="array" aca="1" ref="B50" ca="1">INDIRECT("R"&amp;ROW()&amp;"C"&amp;MATCH($A$3,$BQ$8:$BQ$12,0)*10+8,0)</f>
        <v>333</v>
      </c>
      <c r="C50" s="114" cm="1">
        <f t="array" aca="1" ref="C50" ca="1">IFERROR(VALUE(INDIRECT("R"&amp;ROW()&amp;"C"&amp;MATCH($A$3,$BQ$8:$BQ$12,0)*10+9,0)),"o")</f>
        <v>0.54</v>
      </c>
      <c r="D50" s="84" cm="1">
        <f t="array" aca="1" ref="D50" ca="1">INDIRECT("R"&amp;ROW()&amp;"C"&amp;MATCH($A$3,$BQ$8:$BQ$12,0)*10+10,0)</f>
        <v>181</v>
      </c>
      <c r="E50" s="85" cm="1">
        <f t="array" aca="1" ref="E50" ca="1">INDIRECT("R"&amp;ROW()&amp;"C"&amp;MATCH($A$3,$BQ$8:$BQ$12,0)*10+11,0)</f>
        <v>179</v>
      </c>
      <c r="F50" s="85" cm="1">
        <f t="array" aca="1" ref="F50" ca="1">INDIRECT("R"&amp;ROW()&amp;"C"&amp;MATCH($A$3,$BQ$8:$BQ$12,0)*10+12,0)</f>
        <v>0</v>
      </c>
      <c r="G50" s="86" cm="1">
        <f t="array" aca="1" ref="G50" ca="1">INDIRECT("R"&amp;ROW()&amp;"C"&amp;MATCH($A$3,$BQ$8:$BQ$12,0)*10+13,0)</f>
        <v>1</v>
      </c>
      <c r="H50" s="110" cm="1">
        <f t="array" aca="1" ref="H50" ca="1">INDIRECT("R"&amp;ROW()&amp;"C"&amp;MATCH($A$3,$BQ$8:$BQ$12,0)*10+14,0)</f>
        <v>11</v>
      </c>
      <c r="I50" s="85" cm="1">
        <f t="array" aca="1" ref="I50" ca="1">INDIRECT("R"&amp;ROW()&amp;"C"&amp;MATCH($A$3,$BQ$8:$BQ$12,0)*10+15,0)</f>
        <v>147</v>
      </c>
      <c r="J50" s="85" cm="1">
        <f t="array" aca="1" ref="J50" ca="1">INDIRECT("R"&amp;ROW()&amp;"C"&amp;MATCH($A$3,$BQ$8:$BQ$12,0)*10+16,0)</f>
        <v>33</v>
      </c>
      <c r="K50" s="86" cm="1">
        <f t="array" aca="1" ref="K50" ca="1">INDIRECT("R"&amp;ROW()&amp;"C"&amp;MATCH($A$3,$BQ$8:$BQ$12,0)*10+17,0)</f>
        <v>41.215475554720193</v>
      </c>
      <c r="M50" s="124" cm="1">
        <f t="array" aca="1" ref="M50" ca="1">IF(INDIRECT("R"&amp;ROW()&amp;$BR$16,0)="o","",INDIRECT("R"&amp;ROW()&amp;$BR$16,0))</f>
        <v>79</v>
      </c>
      <c r="N50" s="123" cm="1">
        <f t="array" aca="1" ref="N50" ca="1">IF(INDIRECT("R"&amp;ROW()&amp;$BR$17,0)="o","",INDIRECT("R"&amp;ROW()&amp;$BR$17,0))</f>
        <v>127</v>
      </c>
      <c r="O50" s="123" cm="1">
        <f t="array" aca="1" ref="O50" ca="1">IF(INDIRECT("R"&amp;ROW()&amp;$BR$18,0)="o","",INDIRECT("R"&amp;ROW()&amp;$BR$18,0))</f>
        <v>18</v>
      </c>
      <c r="P50" s="125" cm="1">
        <f t="array" aca="1" ref="P50" ca="1">IF(INDIRECT("R"&amp;ROW()&amp;$BR$19,0)="o","",INDIRECT("R"&amp;ROW()&amp;$BR$19,0))</f>
        <v>12</v>
      </c>
      <c r="Q50"/>
      <c r="R50" s="30">
        <v>85</v>
      </c>
      <c r="S50" s="27" t="str">
        <f t="shared" si="0"/>
        <v>4%</v>
      </c>
      <c r="T50" s="87">
        <v>3</v>
      </c>
      <c r="U50" s="87">
        <v>2</v>
      </c>
      <c r="V50" s="87">
        <v>0</v>
      </c>
      <c r="W50" s="87">
        <v>1</v>
      </c>
      <c r="X50" s="87">
        <v>17</v>
      </c>
      <c r="Y50" s="87">
        <v>110</v>
      </c>
      <c r="Z50" s="87">
        <v>79</v>
      </c>
      <c r="AA50" s="88">
        <v>53.407240457950401</v>
      </c>
      <c r="AB50" s="30">
        <v>91</v>
      </c>
      <c r="AC50" s="27" t="str">
        <f t="shared" si="1"/>
        <v>30%</v>
      </c>
      <c r="AD50" s="87">
        <v>27</v>
      </c>
      <c r="AE50" s="87">
        <v>27</v>
      </c>
      <c r="AF50" s="87">
        <v>0</v>
      </c>
      <c r="AG50" s="87">
        <v>0</v>
      </c>
      <c r="AH50" s="87">
        <v>126</v>
      </c>
      <c r="AI50" s="87">
        <v>147</v>
      </c>
      <c r="AJ50" s="87">
        <v>127</v>
      </c>
      <c r="AK50" s="88">
        <v>4.0414518843274729</v>
      </c>
      <c r="AL50" s="30">
        <v>87</v>
      </c>
      <c r="AM50" s="27" t="str">
        <f t="shared" si="2"/>
        <v>94%</v>
      </c>
      <c r="AN50" s="87">
        <v>82</v>
      </c>
      <c r="AO50" s="87">
        <v>82</v>
      </c>
      <c r="AP50" s="87">
        <v>0</v>
      </c>
      <c r="AQ50" s="87">
        <v>0</v>
      </c>
      <c r="AR50" s="87">
        <v>18</v>
      </c>
      <c r="AS50" s="87">
        <v>18</v>
      </c>
      <c r="AT50" s="87">
        <v>18</v>
      </c>
      <c r="AU50" s="88">
        <v>0</v>
      </c>
      <c r="AV50" s="30">
        <v>70</v>
      </c>
      <c r="AW50" s="27" t="str">
        <f t="shared" si="3"/>
        <v>99%</v>
      </c>
      <c r="AX50" s="87">
        <v>69</v>
      </c>
      <c r="AY50" s="87">
        <v>68</v>
      </c>
      <c r="AZ50" s="87" t="s">
        <v>136</v>
      </c>
      <c r="BA50" s="87" t="s">
        <v>136</v>
      </c>
      <c r="BB50" s="87">
        <v>11</v>
      </c>
      <c r="BC50" s="87">
        <v>91</v>
      </c>
      <c r="BD50" s="87">
        <v>12</v>
      </c>
      <c r="BE50" s="88">
        <v>9.7014250014533197</v>
      </c>
      <c r="BF50" s="30">
        <v>333</v>
      </c>
      <c r="BG50" s="27" t="str">
        <f t="shared" si="4"/>
        <v>54%</v>
      </c>
      <c r="BH50" s="87">
        <v>181</v>
      </c>
      <c r="BI50" s="87">
        <v>179</v>
      </c>
      <c r="BJ50" s="87">
        <v>0</v>
      </c>
      <c r="BK50" s="87">
        <v>1</v>
      </c>
      <c r="BL50" s="87">
        <v>11</v>
      </c>
      <c r="BM50" s="87">
        <v>147</v>
      </c>
      <c r="BN50" s="87">
        <v>33</v>
      </c>
      <c r="BO50" s="88">
        <v>41.215475554720193</v>
      </c>
    </row>
    <row r="51" spans="1:67">
      <c r="A51" s="93" t="s">
        <v>98</v>
      </c>
      <c r="B51" s="84" cm="1">
        <f t="array" aca="1" ref="B51" ca="1">INDIRECT("R"&amp;ROW()&amp;"C"&amp;MATCH($A$3,$BQ$8:$BQ$12,0)*10+8,0)</f>
        <v>305</v>
      </c>
      <c r="C51" s="114" cm="1">
        <f t="array" aca="1" ref="C51" ca="1">IFERROR(VALUE(INDIRECT("R"&amp;ROW()&amp;"C"&amp;MATCH($A$3,$BQ$8:$BQ$12,0)*10+9,0)),"o")</f>
        <v>0.79</v>
      </c>
      <c r="D51" s="84" cm="1">
        <f t="array" aca="1" ref="D51" ca="1">INDIRECT("R"&amp;ROW()&amp;"C"&amp;MATCH($A$3,$BQ$8:$BQ$12,0)*10+10,0)</f>
        <v>242</v>
      </c>
      <c r="E51" s="85" cm="1">
        <f t="array" aca="1" ref="E51" ca="1">INDIRECT("R"&amp;ROW()&amp;"C"&amp;MATCH($A$3,$BQ$8:$BQ$12,0)*10+11,0)</f>
        <v>208</v>
      </c>
      <c r="F51" s="85" cm="1">
        <f t="array" aca="1" ref="F51" ca="1">INDIRECT("R"&amp;ROW()&amp;"C"&amp;MATCH($A$3,$BQ$8:$BQ$12,0)*10+12,0)</f>
        <v>0</v>
      </c>
      <c r="G51" s="86" cm="1">
        <f t="array" aca="1" ref="G51" ca="1">INDIRECT("R"&amp;ROW()&amp;"C"&amp;MATCH($A$3,$BQ$8:$BQ$12,0)*10+13,0)</f>
        <v>8</v>
      </c>
      <c r="H51" s="110" cm="1">
        <f t="array" aca="1" ref="H51" ca="1">INDIRECT("R"&amp;ROW()&amp;"C"&amp;MATCH($A$3,$BQ$8:$BQ$12,0)*10+14,0)</f>
        <v>23</v>
      </c>
      <c r="I51" s="85" cm="1">
        <f t="array" aca="1" ref="I51" ca="1">INDIRECT("R"&amp;ROW()&amp;"C"&amp;MATCH($A$3,$BQ$8:$BQ$12,0)*10+15,0)</f>
        <v>112</v>
      </c>
      <c r="J51" s="85" cm="1">
        <f t="array" aca="1" ref="J51" ca="1">INDIRECT("R"&amp;ROW()&amp;"C"&amp;MATCH($A$3,$BQ$8:$BQ$12,0)*10+16,0)</f>
        <v>68</v>
      </c>
      <c r="K51" s="86" cm="1">
        <f t="array" aca="1" ref="K51" ca="1">INDIRECT("R"&amp;ROW()&amp;"C"&amp;MATCH($A$3,$BQ$8:$BQ$12,0)*10+17,0)</f>
        <v>41.90819197596371</v>
      </c>
      <c r="M51" s="124" cm="1">
        <f t="array" aca="1" ref="M51" ca="1">IF(INDIRECT("R"&amp;ROW()&amp;$BR$16,0)="o","",INDIRECT("R"&amp;ROW()&amp;$BR$16,0))</f>
        <v>107</v>
      </c>
      <c r="N51" s="123" cm="1">
        <f t="array" aca="1" ref="N51" ca="1">IF(INDIRECT("R"&amp;ROW()&amp;$BR$17,0)="o","",INDIRECT("R"&amp;ROW()&amp;$BR$17,0))</f>
        <v>23</v>
      </c>
      <c r="O51" s="123" t="str" cm="1">
        <f t="array" aca="1" ref="O51" ca="1">IF(INDIRECT("R"&amp;ROW()&amp;$BR$18,0)="o","",INDIRECT("R"&amp;ROW()&amp;$BR$18,0))</f>
        <v/>
      </c>
      <c r="P51" s="125" t="str" cm="1">
        <f t="array" aca="1" ref="P51" ca="1">IF(INDIRECT("R"&amp;ROW()&amp;$BR$19,0)="o","",INDIRECT("R"&amp;ROW()&amp;$BR$19,0))</f>
        <v/>
      </c>
      <c r="Q51"/>
      <c r="R51" s="30">
        <v>133</v>
      </c>
      <c r="S51" s="27" t="str">
        <f t="shared" si="0"/>
        <v>98%</v>
      </c>
      <c r="T51" s="87">
        <v>130</v>
      </c>
      <c r="U51" s="87">
        <v>108</v>
      </c>
      <c r="V51" s="87">
        <v>0</v>
      </c>
      <c r="W51" s="87">
        <v>8</v>
      </c>
      <c r="X51" s="87">
        <v>96</v>
      </c>
      <c r="Y51" s="87">
        <v>112</v>
      </c>
      <c r="Z51" s="87">
        <v>107</v>
      </c>
      <c r="AA51" s="88">
        <v>5.7688612498430327</v>
      </c>
      <c r="AB51" s="30">
        <v>172</v>
      </c>
      <c r="AC51" s="27" t="str">
        <f t="shared" si="1"/>
        <v>65%</v>
      </c>
      <c r="AD51" s="87">
        <v>112</v>
      </c>
      <c r="AE51" s="87">
        <v>100</v>
      </c>
      <c r="AF51" s="87">
        <v>0</v>
      </c>
      <c r="AG51" s="87">
        <v>0</v>
      </c>
      <c r="AH51" s="87">
        <v>23</v>
      </c>
      <c r="AI51" s="87">
        <v>24</v>
      </c>
      <c r="AJ51" s="87">
        <v>23</v>
      </c>
      <c r="AK51" s="88">
        <v>0.46056618647183828</v>
      </c>
      <c r="AL51" s="30" t="s">
        <v>136</v>
      </c>
      <c r="AM51" s="27" t="str">
        <f t="shared" si="2"/>
        <v>o</v>
      </c>
      <c r="AN51" s="87" t="s">
        <v>136</v>
      </c>
      <c r="AO51" s="87" t="s">
        <v>136</v>
      </c>
      <c r="AP51" s="87" t="s">
        <v>136</v>
      </c>
      <c r="AQ51" s="87" t="s">
        <v>136</v>
      </c>
      <c r="AR51" s="87" t="s">
        <v>136</v>
      </c>
      <c r="AS51" s="87" t="s">
        <v>136</v>
      </c>
      <c r="AT51" s="87" t="s">
        <v>136</v>
      </c>
      <c r="AU51" s="88" t="s">
        <v>136</v>
      </c>
      <c r="AV51" s="30" t="s">
        <v>136</v>
      </c>
      <c r="AW51" s="27" t="str">
        <f t="shared" si="3"/>
        <v>o</v>
      </c>
      <c r="AX51" s="87" t="s">
        <v>136</v>
      </c>
      <c r="AY51" s="87" t="s">
        <v>136</v>
      </c>
      <c r="AZ51" s="87" t="s">
        <v>136</v>
      </c>
      <c r="BA51" s="87" t="s">
        <v>136</v>
      </c>
      <c r="BB51" s="87" t="s">
        <v>136</v>
      </c>
      <c r="BC51" s="87" t="s">
        <v>136</v>
      </c>
      <c r="BD51" s="87" t="s">
        <v>136</v>
      </c>
      <c r="BE51" s="88" t="s">
        <v>136</v>
      </c>
      <c r="BF51" s="30">
        <v>305</v>
      </c>
      <c r="BG51" s="27" t="str">
        <f t="shared" si="4"/>
        <v>79%</v>
      </c>
      <c r="BH51" s="87">
        <v>242</v>
      </c>
      <c r="BI51" s="87">
        <v>208</v>
      </c>
      <c r="BJ51" s="87">
        <v>0</v>
      </c>
      <c r="BK51" s="87">
        <v>8</v>
      </c>
      <c r="BL51" s="87">
        <v>23</v>
      </c>
      <c r="BM51" s="87">
        <v>112</v>
      </c>
      <c r="BN51" s="87">
        <v>68</v>
      </c>
      <c r="BO51" s="88">
        <v>41.90819197596371</v>
      </c>
    </row>
    <row r="52" spans="1:67">
      <c r="A52" s="93" t="s">
        <v>99</v>
      </c>
      <c r="B52" s="84" cm="1">
        <f t="array" aca="1" ref="B52" ca="1">INDIRECT("R"&amp;ROW()&amp;"C"&amp;MATCH($A$3,$BQ$8:$BQ$12,0)*10+8,0)</f>
        <v>206</v>
      </c>
      <c r="C52" s="114" cm="1">
        <f t="array" aca="1" ref="C52" ca="1">IFERROR(VALUE(INDIRECT("R"&amp;ROW()&amp;"C"&amp;MATCH($A$3,$BQ$8:$BQ$12,0)*10+9,0)),"o")</f>
        <v>0.28000000000000003</v>
      </c>
      <c r="D52" s="84" cm="1">
        <f t="array" aca="1" ref="D52" ca="1">INDIRECT("R"&amp;ROW()&amp;"C"&amp;MATCH($A$3,$BQ$8:$BQ$12,0)*10+10,0)</f>
        <v>58</v>
      </c>
      <c r="E52" s="85" cm="1">
        <f t="array" aca="1" ref="E52" ca="1">INDIRECT("R"&amp;ROW()&amp;"C"&amp;MATCH($A$3,$BQ$8:$BQ$12,0)*10+11,0)</f>
        <v>56</v>
      </c>
      <c r="F52" s="85" cm="1">
        <f t="array" aca="1" ref="F52" ca="1">INDIRECT("R"&amp;ROW()&amp;"C"&amp;MATCH($A$3,$BQ$8:$BQ$12,0)*10+12,0)</f>
        <v>0</v>
      </c>
      <c r="G52" s="86" cm="1">
        <f t="array" aca="1" ref="G52" ca="1">INDIRECT("R"&amp;ROW()&amp;"C"&amp;MATCH($A$3,$BQ$8:$BQ$12,0)*10+13,0)</f>
        <v>1</v>
      </c>
      <c r="H52" s="110" cm="1">
        <f t="array" aca="1" ref="H52" ca="1">INDIRECT("R"&amp;ROW()&amp;"C"&amp;MATCH($A$3,$BQ$8:$BQ$12,0)*10+14,0)</f>
        <v>59</v>
      </c>
      <c r="I52" s="85" cm="1">
        <f t="array" aca="1" ref="I52" ca="1">INDIRECT("R"&amp;ROW()&amp;"C"&amp;MATCH($A$3,$BQ$8:$BQ$12,0)*10+15,0)</f>
        <v>132</v>
      </c>
      <c r="J52" s="85" cm="1">
        <f t="array" aca="1" ref="J52" ca="1">INDIRECT("R"&amp;ROW()&amp;"C"&amp;MATCH($A$3,$BQ$8:$BQ$12,0)*10+16,0)</f>
        <v>60</v>
      </c>
      <c r="K52" s="86" cm="1">
        <f t="array" aca="1" ref="K52" ca="1">INDIRECT("R"&amp;ROW()&amp;"C"&amp;MATCH($A$3,$BQ$8:$BQ$12,0)*10+17,0)</f>
        <v>9.6690862065748266</v>
      </c>
      <c r="M52" s="124" t="str" cm="1">
        <f t="array" aca="1" ref="M52" ca="1">IF(INDIRECT("R"&amp;ROW()&amp;$BR$16,0)="o","",INDIRECT("R"&amp;ROW()&amp;$BR$16,0))</f>
        <v/>
      </c>
      <c r="N52" s="123" t="str" cm="1">
        <f t="array" aca="1" ref="N52" ca="1">IF(INDIRECT("R"&amp;ROW()&amp;$BR$17,0)="o","",INDIRECT("R"&amp;ROW()&amp;$BR$17,0))</f>
        <v/>
      </c>
      <c r="O52" s="123" t="str" cm="1">
        <f t="array" aca="1" ref="O52" ca="1">IF(INDIRECT("R"&amp;ROW()&amp;$BR$18,0)="o","",INDIRECT("R"&amp;ROW()&amp;$BR$18,0))</f>
        <v/>
      </c>
      <c r="P52" s="125" cm="1">
        <f t="array" aca="1" ref="P52" ca="1">IF(INDIRECT("R"&amp;ROW()&amp;$BR$19,0)="o","",INDIRECT("R"&amp;ROW()&amp;$BR$19,0))</f>
        <v>60</v>
      </c>
      <c r="Q52"/>
      <c r="R52" s="30">
        <v>62</v>
      </c>
      <c r="S52" s="27" t="str">
        <f t="shared" si="0"/>
        <v>0%</v>
      </c>
      <c r="T52" s="87">
        <v>0</v>
      </c>
      <c r="U52" s="87">
        <v>0</v>
      </c>
      <c r="V52" s="87">
        <v>0</v>
      </c>
      <c r="W52" s="87">
        <v>0</v>
      </c>
      <c r="X52" s="87">
        <v>0</v>
      </c>
      <c r="Y52" s="87">
        <v>0</v>
      </c>
      <c r="Z52" s="87" t="s">
        <v>136</v>
      </c>
      <c r="AA52" s="88" t="s">
        <v>136</v>
      </c>
      <c r="AB52" s="30">
        <v>83</v>
      </c>
      <c r="AC52" s="27" t="str">
        <f t="shared" si="1"/>
        <v>0%</v>
      </c>
      <c r="AD52" s="87">
        <v>0</v>
      </c>
      <c r="AE52" s="87">
        <v>0</v>
      </c>
      <c r="AF52" s="87">
        <v>0</v>
      </c>
      <c r="AG52" s="87">
        <v>0</v>
      </c>
      <c r="AH52" s="87">
        <v>0</v>
      </c>
      <c r="AI52" s="87">
        <v>0</v>
      </c>
      <c r="AJ52" s="87" t="s">
        <v>136</v>
      </c>
      <c r="AK52" s="88" t="s">
        <v>136</v>
      </c>
      <c r="AL52" s="30" t="s">
        <v>136</v>
      </c>
      <c r="AM52" s="27" t="str">
        <f t="shared" si="2"/>
        <v>o</v>
      </c>
      <c r="AN52" s="87" t="s">
        <v>136</v>
      </c>
      <c r="AO52" s="87" t="s">
        <v>136</v>
      </c>
      <c r="AP52" s="87" t="s">
        <v>136</v>
      </c>
      <c r="AQ52" s="87" t="s">
        <v>136</v>
      </c>
      <c r="AR52" s="87" t="s">
        <v>136</v>
      </c>
      <c r="AS52" s="87" t="s">
        <v>136</v>
      </c>
      <c r="AT52" s="87" t="s">
        <v>136</v>
      </c>
      <c r="AU52" s="88" t="s">
        <v>136</v>
      </c>
      <c r="AV52" s="30">
        <v>61</v>
      </c>
      <c r="AW52" s="27" t="str">
        <f t="shared" si="3"/>
        <v>95%</v>
      </c>
      <c r="AX52" s="87">
        <v>58</v>
      </c>
      <c r="AY52" s="87">
        <v>56</v>
      </c>
      <c r="AZ52" s="87" t="s">
        <v>136</v>
      </c>
      <c r="BA52" s="87">
        <v>1</v>
      </c>
      <c r="BB52" s="87">
        <v>59</v>
      </c>
      <c r="BC52" s="87">
        <v>132</v>
      </c>
      <c r="BD52" s="87">
        <v>60</v>
      </c>
      <c r="BE52" s="88">
        <v>9.6690862065748266</v>
      </c>
      <c r="BF52" s="30">
        <v>206</v>
      </c>
      <c r="BG52" s="27" t="str">
        <f t="shared" si="4"/>
        <v>28%</v>
      </c>
      <c r="BH52" s="87">
        <v>58</v>
      </c>
      <c r="BI52" s="87">
        <v>56</v>
      </c>
      <c r="BJ52" s="87">
        <v>0</v>
      </c>
      <c r="BK52" s="87">
        <v>1</v>
      </c>
      <c r="BL52" s="87">
        <v>59</v>
      </c>
      <c r="BM52" s="87">
        <v>132</v>
      </c>
      <c r="BN52" s="87">
        <v>60</v>
      </c>
      <c r="BO52" s="88">
        <v>9.6690862065748266</v>
      </c>
    </row>
    <row r="53" spans="1:67">
      <c r="A53" s="93" t="s">
        <v>100</v>
      </c>
      <c r="B53" s="84" cm="1">
        <f t="array" aca="1" ref="B53" ca="1">INDIRECT("R"&amp;ROW()&amp;"C"&amp;MATCH($A$3,$BQ$8:$BQ$12,0)*10+8,0)</f>
        <v>247</v>
      </c>
      <c r="C53" s="114" cm="1">
        <f t="array" aca="1" ref="C53" ca="1">IFERROR(VALUE(INDIRECT("R"&amp;ROW()&amp;"C"&amp;MATCH($A$3,$BQ$8:$BQ$12,0)*10+9,0)),"o")</f>
        <v>0</v>
      </c>
      <c r="D53" s="84" cm="1">
        <f t="array" aca="1" ref="D53" ca="1">INDIRECT("R"&amp;ROW()&amp;"C"&amp;MATCH($A$3,$BQ$8:$BQ$12,0)*10+10,0)</f>
        <v>0</v>
      </c>
      <c r="E53" s="85" cm="1">
        <f t="array" aca="1" ref="E53" ca="1">INDIRECT("R"&amp;ROW()&amp;"C"&amp;MATCH($A$3,$BQ$8:$BQ$12,0)*10+11,0)</f>
        <v>0</v>
      </c>
      <c r="F53" s="85" cm="1">
        <f t="array" aca="1" ref="F53" ca="1">INDIRECT("R"&amp;ROW()&amp;"C"&amp;MATCH($A$3,$BQ$8:$BQ$12,0)*10+12,0)</f>
        <v>0</v>
      </c>
      <c r="G53" s="86" cm="1">
        <f t="array" aca="1" ref="G53" ca="1">INDIRECT("R"&amp;ROW()&amp;"C"&amp;MATCH($A$3,$BQ$8:$BQ$12,0)*10+13,0)</f>
        <v>0</v>
      </c>
      <c r="H53" s="110" cm="1">
        <f t="array" aca="1" ref="H53" ca="1">INDIRECT("R"&amp;ROW()&amp;"C"&amp;MATCH($A$3,$BQ$8:$BQ$12,0)*10+14,0)</f>
        <v>0</v>
      </c>
      <c r="I53" s="85" cm="1">
        <f t="array" aca="1" ref="I53" ca="1">INDIRECT("R"&amp;ROW()&amp;"C"&amp;MATCH($A$3,$BQ$8:$BQ$12,0)*10+15,0)</f>
        <v>0</v>
      </c>
      <c r="J53" s="85" t="str" cm="1">
        <f t="array" aca="1" ref="J53" ca="1">INDIRECT("R"&amp;ROW()&amp;"C"&amp;MATCH($A$3,$BQ$8:$BQ$12,0)*10+16,0)</f>
        <v>o</v>
      </c>
      <c r="K53" s="86" t="str" cm="1">
        <f t="array" aca="1" ref="K53" ca="1">INDIRECT("R"&amp;ROW()&amp;"C"&amp;MATCH($A$3,$BQ$8:$BQ$12,0)*10+17,0)</f>
        <v>o</v>
      </c>
      <c r="M53" s="124" t="str" cm="1">
        <f t="array" aca="1" ref="M53" ca="1">IF(INDIRECT("R"&amp;ROW()&amp;$BR$16,0)="o","",INDIRECT("R"&amp;ROW()&amp;$BR$16,0))</f>
        <v/>
      </c>
      <c r="N53" s="123" t="str" cm="1">
        <f t="array" aca="1" ref="N53" ca="1">IF(INDIRECT("R"&amp;ROW()&amp;$BR$17,0)="o","",INDIRECT("R"&amp;ROW()&amp;$BR$17,0))</f>
        <v/>
      </c>
      <c r="O53" s="123" t="str" cm="1">
        <f t="array" aca="1" ref="O53" ca="1">IF(INDIRECT("R"&amp;ROW()&amp;$BR$18,0)="o","",INDIRECT("R"&amp;ROW()&amp;$BR$18,0))</f>
        <v/>
      </c>
      <c r="P53" s="125" t="str" cm="1">
        <f t="array" aca="1" ref="P53" ca="1">IF(INDIRECT("R"&amp;ROW()&amp;$BR$19,0)="o","",INDIRECT("R"&amp;ROW()&amp;$BR$19,0))</f>
        <v/>
      </c>
      <c r="Q53"/>
      <c r="R53" s="30" t="s">
        <v>136</v>
      </c>
      <c r="S53" s="27" t="str">
        <f t="shared" si="0"/>
        <v>o</v>
      </c>
      <c r="T53" s="87" t="s">
        <v>136</v>
      </c>
      <c r="U53" s="87" t="s">
        <v>136</v>
      </c>
      <c r="V53" s="87" t="s">
        <v>136</v>
      </c>
      <c r="W53" s="87" t="s">
        <v>136</v>
      </c>
      <c r="X53" s="87" t="s">
        <v>136</v>
      </c>
      <c r="Y53" s="87" t="s">
        <v>136</v>
      </c>
      <c r="Z53" s="87" t="s">
        <v>136</v>
      </c>
      <c r="AA53" s="88" t="s">
        <v>136</v>
      </c>
      <c r="AB53" s="30">
        <v>85</v>
      </c>
      <c r="AC53" s="27" t="str">
        <f t="shared" si="1"/>
        <v>0%</v>
      </c>
      <c r="AD53" s="87">
        <v>0</v>
      </c>
      <c r="AE53" s="87">
        <v>0</v>
      </c>
      <c r="AF53" s="87">
        <v>0</v>
      </c>
      <c r="AG53" s="87">
        <v>0</v>
      </c>
      <c r="AH53" s="87">
        <v>0</v>
      </c>
      <c r="AI53" s="87">
        <v>0</v>
      </c>
      <c r="AJ53" s="87" t="s">
        <v>136</v>
      </c>
      <c r="AK53" s="88" t="s">
        <v>136</v>
      </c>
      <c r="AL53" s="30">
        <v>81</v>
      </c>
      <c r="AM53" s="27" t="str">
        <f t="shared" si="2"/>
        <v>0%</v>
      </c>
      <c r="AN53" s="87">
        <v>0</v>
      </c>
      <c r="AO53" s="87">
        <v>0</v>
      </c>
      <c r="AP53" s="87">
        <v>0</v>
      </c>
      <c r="AQ53" s="87">
        <v>0</v>
      </c>
      <c r="AR53" s="87">
        <v>0</v>
      </c>
      <c r="AS53" s="87">
        <v>0</v>
      </c>
      <c r="AT53" s="87" t="s">
        <v>136</v>
      </c>
      <c r="AU53" s="88" t="s">
        <v>136</v>
      </c>
      <c r="AV53" s="30">
        <v>81</v>
      </c>
      <c r="AW53" s="27" t="str">
        <f t="shared" si="3"/>
        <v>0%</v>
      </c>
      <c r="AX53" s="87">
        <v>0</v>
      </c>
      <c r="AY53" s="87" t="s">
        <v>136</v>
      </c>
      <c r="AZ53" s="87" t="s">
        <v>136</v>
      </c>
      <c r="BA53" s="87" t="s">
        <v>136</v>
      </c>
      <c r="BB53" s="87">
        <v>0</v>
      </c>
      <c r="BC53" s="87">
        <v>0</v>
      </c>
      <c r="BD53" s="87" t="s">
        <v>136</v>
      </c>
      <c r="BE53" s="88" t="s">
        <v>136</v>
      </c>
      <c r="BF53" s="30">
        <v>247</v>
      </c>
      <c r="BG53" s="27" t="str">
        <f t="shared" si="4"/>
        <v>0%</v>
      </c>
      <c r="BH53" s="87">
        <v>0</v>
      </c>
      <c r="BI53" s="87">
        <v>0</v>
      </c>
      <c r="BJ53" s="87">
        <v>0</v>
      </c>
      <c r="BK53" s="87">
        <v>0</v>
      </c>
      <c r="BL53" s="87">
        <v>0</v>
      </c>
      <c r="BM53" s="87">
        <v>0</v>
      </c>
      <c r="BN53" s="87" t="s">
        <v>136</v>
      </c>
      <c r="BO53" s="88" t="s">
        <v>136</v>
      </c>
    </row>
    <row r="54" spans="1:67">
      <c r="A54" s="93" t="s">
        <v>101</v>
      </c>
      <c r="B54" s="84" cm="1">
        <f t="array" aca="1" ref="B54" ca="1">INDIRECT("R"&amp;ROW()&amp;"C"&amp;MATCH($A$3,$BQ$8:$BQ$12,0)*10+8,0)</f>
        <v>193</v>
      </c>
      <c r="C54" s="114" cm="1">
        <f t="array" aca="1" ref="C54" ca="1">IFERROR(VALUE(INDIRECT("R"&amp;ROW()&amp;"C"&amp;MATCH($A$3,$BQ$8:$BQ$12,0)*10+9,0)),"o")</f>
        <v>0.65</v>
      </c>
      <c r="D54" s="84" cm="1">
        <f t="array" aca="1" ref="D54" ca="1">INDIRECT("R"&amp;ROW()&amp;"C"&amp;MATCH($A$3,$BQ$8:$BQ$12,0)*10+10,0)</f>
        <v>126</v>
      </c>
      <c r="E54" s="85" cm="1">
        <f t="array" aca="1" ref="E54" ca="1">INDIRECT("R"&amp;ROW()&amp;"C"&amp;MATCH($A$3,$BQ$8:$BQ$12,0)*10+11,0)</f>
        <v>125</v>
      </c>
      <c r="F54" s="85" cm="1">
        <f t="array" aca="1" ref="F54" ca="1">INDIRECT("R"&amp;ROW()&amp;"C"&amp;MATCH($A$3,$BQ$8:$BQ$12,0)*10+12,0)</f>
        <v>1</v>
      </c>
      <c r="G54" s="86" cm="1">
        <f t="array" aca="1" ref="G54" ca="1">INDIRECT("R"&amp;ROW()&amp;"C"&amp;MATCH($A$3,$BQ$8:$BQ$12,0)*10+13,0)</f>
        <v>0</v>
      </c>
      <c r="H54" s="110" cm="1">
        <f t="array" aca="1" ref="H54" ca="1">INDIRECT("R"&amp;ROW()&amp;"C"&amp;MATCH($A$3,$BQ$8:$BQ$12,0)*10+14,0)</f>
        <v>16</v>
      </c>
      <c r="I54" s="85" cm="1">
        <f t="array" aca="1" ref="I54" ca="1">INDIRECT("R"&amp;ROW()&amp;"C"&amp;MATCH($A$3,$BQ$8:$BQ$12,0)*10+15,0)</f>
        <v>88</v>
      </c>
      <c r="J54" s="85" cm="1">
        <f t="array" aca="1" ref="J54" ca="1">INDIRECT("R"&amp;ROW()&amp;"C"&amp;MATCH($A$3,$BQ$8:$BQ$12,0)*10+16,0)</f>
        <v>49</v>
      </c>
      <c r="K54" s="86" cm="1">
        <f t="array" aca="1" ref="K54" ca="1">INDIRECT("R"&amp;ROW()&amp;"C"&amp;MATCH($A$3,$BQ$8:$BQ$12,0)*10+17,0)</f>
        <v>36.029702032787178</v>
      </c>
      <c r="M54" s="124" t="str" cm="1">
        <f t="array" aca="1" ref="M54" ca="1">IF(INDIRECT("R"&amp;ROW()&amp;$BR$16,0)="o","",INDIRECT("R"&amp;ROW()&amp;$BR$16,0))</f>
        <v/>
      </c>
      <c r="N54" s="123" cm="1">
        <f t="array" aca="1" ref="N54" ca="1">IF(INDIRECT("R"&amp;ROW()&amp;$BR$17,0)="o","",INDIRECT("R"&amp;ROW()&amp;$BR$17,0))</f>
        <v>16</v>
      </c>
      <c r="O54" s="123" t="str" cm="1">
        <f t="array" aca="1" ref="O54" ca="1">IF(INDIRECT("R"&amp;ROW()&amp;$BR$18,0)="o","",INDIRECT("R"&amp;ROW()&amp;$BR$18,0))</f>
        <v/>
      </c>
      <c r="P54" s="125" cm="1">
        <f t="array" aca="1" ref="P54" ca="1">IF(INDIRECT("R"&amp;ROW()&amp;$BR$19,0)="o","",INDIRECT("R"&amp;ROW()&amp;$BR$19,0))</f>
        <v>88</v>
      </c>
      <c r="Q54"/>
      <c r="R54" s="30" t="s">
        <v>136</v>
      </c>
      <c r="S54" s="27" t="str">
        <f t="shared" si="0"/>
        <v>o</v>
      </c>
      <c r="T54" s="87" t="s">
        <v>136</v>
      </c>
      <c r="U54" s="87" t="s">
        <v>136</v>
      </c>
      <c r="V54" s="87" t="s">
        <v>136</v>
      </c>
      <c r="W54" s="87" t="s">
        <v>136</v>
      </c>
      <c r="X54" s="87" t="s">
        <v>136</v>
      </c>
      <c r="Y54" s="87" t="s">
        <v>136</v>
      </c>
      <c r="Z54" s="87" t="s">
        <v>136</v>
      </c>
      <c r="AA54" s="88" t="s">
        <v>136</v>
      </c>
      <c r="AB54" s="30">
        <v>72</v>
      </c>
      <c r="AC54" s="27" t="str">
        <f t="shared" si="1"/>
        <v>94%</v>
      </c>
      <c r="AD54" s="87">
        <v>68</v>
      </c>
      <c r="AE54" s="87">
        <v>68</v>
      </c>
      <c r="AF54" s="87">
        <v>0</v>
      </c>
      <c r="AG54" s="87">
        <v>0</v>
      </c>
      <c r="AH54" s="87">
        <v>16</v>
      </c>
      <c r="AI54" s="87">
        <v>16</v>
      </c>
      <c r="AJ54" s="87">
        <v>16</v>
      </c>
      <c r="AK54" s="88">
        <v>0</v>
      </c>
      <c r="AL54" s="30">
        <v>60</v>
      </c>
      <c r="AM54" s="27" t="str">
        <f t="shared" si="2"/>
        <v>0%</v>
      </c>
      <c r="AN54" s="87">
        <v>0</v>
      </c>
      <c r="AO54" s="87">
        <v>0</v>
      </c>
      <c r="AP54" s="87">
        <v>0</v>
      </c>
      <c r="AQ54" s="87">
        <v>0</v>
      </c>
      <c r="AR54" s="87">
        <v>0</v>
      </c>
      <c r="AS54" s="87">
        <v>0</v>
      </c>
      <c r="AT54" s="87" t="s">
        <v>136</v>
      </c>
      <c r="AU54" s="88" t="s">
        <v>136</v>
      </c>
      <c r="AV54" s="30">
        <v>61</v>
      </c>
      <c r="AW54" s="27" t="str">
        <f t="shared" si="3"/>
        <v>95%</v>
      </c>
      <c r="AX54" s="87">
        <v>58</v>
      </c>
      <c r="AY54" s="87">
        <v>57</v>
      </c>
      <c r="AZ54" s="87">
        <v>1</v>
      </c>
      <c r="BA54" s="87" t="s">
        <v>136</v>
      </c>
      <c r="BB54" s="87">
        <v>88</v>
      </c>
      <c r="BC54" s="87">
        <v>88</v>
      </c>
      <c r="BD54" s="87">
        <v>88</v>
      </c>
      <c r="BE54" s="88">
        <v>0</v>
      </c>
      <c r="BF54" s="30">
        <v>193</v>
      </c>
      <c r="BG54" s="27" t="str">
        <f t="shared" si="4"/>
        <v>65%</v>
      </c>
      <c r="BH54" s="87">
        <v>126</v>
      </c>
      <c r="BI54" s="87">
        <v>125</v>
      </c>
      <c r="BJ54" s="87">
        <v>1</v>
      </c>
      <c r="BK54" s="87">
        <v>0</v>
      </c>
      <c r="BL54" s="87">
        <v>16</v>
      </c>
      <c r="BM54" s="87">
        <v>88</v>
      </c>
      <c r="BN54" s="87">
        <v>49</v>
      </c>
      <c r="BO54" s="88">
        <v>36.029702032787178</v>
      </c>
    </row>
    <row r="55" spans="1:67">
      <c r="A55" s="93" t="s">
        <v>102</v>
      </c>
      <c r="B55" s="84" cm="1">
        <f t="array" aca="1" ref="B55" ca="1">INDIRECT("R"&amp;ROW()&amp;"C"&amp;MATCH($A$3,$BQ$8:$BQ$12,0)*10+8,0)</f>
        <v>1265</v>
      </c>
      <c r="C55" s="114" cm="1">
        <f t="array" aca="1" ref="C55" ca="1">IFERROR(VALUE(INDIRECT("R"&amp;ROW()&amp;"C"&amp;MATCH($A$3,$BQ$8:$BQ$12,0)*10+9,0)),"o")</f>
        <v>0.87</v>
      </c>
      <c r="D55" s="84" cm="1">
        <f t="array" aca="1" ref="D55" ca="1">INDIRECT("R"&amp;ROW()&amp;"C"&amp;MATCH($A$3,$BQ$8:$BQ$12,0)*10+10,0)</f>
        <v>1100</v>
      </c>
      <c r="E55" s="85" cm="1">
        <f t="array" aca="1" ref="E55" ca="1">INDIRECT("R"&amp;ROW()&amp;"C"&amp;MATCH($A$3,$BQ$8:$BQ$12,0)*10+11,0)</f>
        <v>1088</v>
      </c>
      <c r="F55" s="85" cm="1">
        <f t="array" aca="1" ref="F55" ca="1">INDIRECT("R"&amp;ROW()&amp;"C"&amp;MATCH($A$3,$BQ$8:$BQ$12,0)*10+12,0)</f>
        <v>0</v>
      </c>
      <c r="G55" s="86" cm="1">
        <f t="array" aca="1" ref="G55" ca="1">INDIRECT("R"&amp;ROW()&amp;"C"&amp;MATCH($A$3,$BQ$8:$BQ$12,0)*10+13,0)</f>
        <v>3</v>
      </c>
      <c r="H55" s="110" cm="1">
        <f t="array" aca="1" ref="H55" ca="1">INDIRECT("R"&amp;ROW()&amp;"C"&amp;MATCH($A$3,$BQ$8:$BQ$12,0)*10+14,0)</f>
        <v>12</v>
      </c>
      <c r="I55" s="85" cm="1">
        <f t="array" aca="1" ref="I55" ca="1">INDIRECT("R"&amp;ROW()&amp;"C"&amp;MATCH($A$3,$BQ$8:$BQ$12,0)*10+15,0)</f>
        <v>195</v>
      </c>
      <c r="J55" s="85" cm="1">
        <f t="array" aca="1" ref="J55" ca="1">INDIRECT("R"&amp;ROW()&amp;"C"&amp;MATCH($A$3,$BQ$8:$BQ$12,0)*10+16,0)</f>
        <v>17</v>
      </c>
      <c r="K55" s="86" cm="1">
        <f t="array" aca="1" ref="K55" ca="1">INDIRECT("R"&amp;ROW()&amp;"C"&amp;MATCH($A$3,$BQ$8:$BQ$12,0)*10+17,0)</f>
        <v>7.7755420460971711</v>
      </c>
      <c r="M55" s="124" cm="1">
        <f t="array" aca="1" ref="M55" ca="1">IF(INDIRECT("R"&amp;ROW()&amp;$BR$16,0)="o","",INDIRECT("R"&amp;ROW()&amp;$BR$16,0))</f>
        <v>18</v>
      </c>
      <c r="N55" s="123" cm="1">
        <f t="array" aca="1" ref="N55" ca="1">IF(INDIRECT("R"&amp;ROW()&amp;$BR$17,0)="o","",INDIRECT("R"&amp;ROW()&amp;$BR$17,0))</f>
        <v>16</v>
      </c>
      <c r="O55" s="123" cm="1">
        <f t="array" aca="1" ref="O55" ca="1">IF(INDIRECT("R"&amp;ROW()&amp;$BR$18,0)="o","",INDIRECT("R"&amp;ROW()&amp;$BR$18,0))</f>
        <v>14</v>
      </c>
      <c r="P55" s="125" cm="1">
        <f t="array" aca="1" ref="P55" ca="1">IF(INDIRECT("R"&amp;ROW()&amp;$BR$19,0)="o","",INDIRECT("R"&amp;ROW()&amp;$BR$19,0))</f>
        <v>17</v>
      </c>
      <c r="Q55"/>
      <c r="R55" s="30">
        <v>323</v>
      </c>
      <c r="S55" s="27" t="str">
        <f t="shared" si="0"/>
        <v>95%</v>
      </c>
      <c r="T55" s="87">
        <v>308</v>
      </c>
      <c r="U55" s="87">
        <v>308</v>
      </c>
      <c r="V55" s="87">
        <v>0</v>
      </c>
      <c r="W55" s="87">
        <v>0</v>
      </c>
      <c r="X55" s="87">
        <v>17</v>
      </c>
      <c r="Y55" s="87">
        <v>24</v>
      </c>
      <c r="Z55" s="87">
        <v>18</v>
      </c>
      <c r="AA55" s="88">
        <v>1.2103651157213053</v>
      </c>
      <c r="AB55" s="30">
        <v>385</v>
      </c>
      <c r="AC55" s="27" t="str">
        <f t="shared" si="1"/>
        <v>85%</v>
      </c>
      <c r="AD55" s="87">
        <v>328</v>
      </c>
      <c r="AE55" s="87">
        <v>326</v>
      </c>
      <c r="AF55" s="87">
        <v>0</v>
      </c>
      <c r="AG55" s="87">
        <v>0</v>
      </c>
      <c r="AH55" s="87">
        <v>15</v>
      </c>
      <c r="AI55" s="87">
        <v>23</v>
      </c>
      <c r="AJ55" s="87">
        <v>16</v>
      </c>
      <c r="AK55" s="88">
        <v>0.94258488088271997</v>
      </c>
      <c r="AL55" s="30">
        <v>296</v>
      </c>
      <c r="AM55" s="27" t="str">
        <f t="shared" si="2"/>
        <v>84%</v>
      </c>
      <c r="AN55" s="87">
        <v>250</v>
      </c>
      <c r="AO55" s="87">
        <v>244</v>
      </c>
      <c r="AP55" s="87">
        <v>0</v>
      </c>
      <c r="AQ55" s="87">
        <v>3</v>
      </c>
      <c r="AR55" s="87">
        <v>12</v>
      </c>
      <c r="AS55" s="87">
        <v>195</v>
      </c>
      <c r="AT55" s="87">
        <v>14</v>
      </c>
      <c r="AU55" s="88">
        <v>12.150979512426497</v>
      </c>
      <c r="AV55" s="30">
        <v>261</v>
      </c>
      <c r="AW55" s="27" t="str">
        <f t="shared" si="3"/>
        <v>82%</v>
      </c>
      <c r="AX55" s="87">
        <v>214</v>
      </c>
      <c r="AY55" s="87">
        <v>210</v>
      </c>
      <c r="AZ55" s="87" t="s">
        <v>136</v>
      </c>
      <c r="BA55" s="87" t="s">
        <v>136</v>
      </c>
      <c r="BB55" s="87">
        <v>13</v>
      </c>
      <c r="BC55" s="87">
        <v>108</v>
      </c>
      <c r="BD55" s="87">
        <v>17</v>
      </c>
      <c r="BE55" s="88">
        <v>11.307525263810227</v>
      </c>
      <c r="BF55" s="30">
        <v>1265</v>
      </c>
      <c r="BG55" s="27" t="str">
        <f t="shared" si="4"/>
        <v>87%</v>
      </c>
      <c r="BH55" s="87">
        <v>1100</v>
      </c>
      <c r="BI55" s="87">
        <v>1088</v>
      </c>
      <c r="BJ55" s="87">
        <v>0</v>
      </c>
      <c r="BK55" s="87">
        <v>3</v>
      </c>
      <c r="BL55" s="87">
        <v>12</v>
      </c>
      <c r="BM55" s="87">
        <v>195</v>
      </c>
      <c r="BN55" s="87">
        <v>17</v>
      </c>
      <c r="BO55" s="88">
        <v>7.7755420460971711</v>
      </c>
    </row>
    <row r="56" spans="1:67">
      <c r="A56" s="93" t="s">
        <v>103</v>
      </c>
      <c r="B56" s="84" cm="1">
        <f t="array" aca="1" ref="B56" ca="1">INDIRECT("R"&amp;ROW()&amp;"C"&amp;MATCH($A$3,$BQ$8:$BQ$12,0)*10+8,0)</f>
        <v>184</v>
      </c>
      <c r="C56" s="114" cm="1">
        <f t="array" aca="1" ref="C56" ca="1">IFERROR(VALUE(INDIRECT("R"&amp;ROW()&amp;"C"&amp;MATCH($A$3,$BQ$8:$BQ$12,0)*10+9,0)),"o")</f>
        <v>0.42</v>
      </c>
      <c r="D56" s="84" cm="1">
        <f t="array" aca="1" ref="D56" ca="1">INDIRECT("R"&amp;ROW()&amp;"C"&amp;MATCH($A$3,$BQ$8:$BQ$12,0)*10+10,0)</f>
        <v>77</v>
      </c>
      <c r="E56" s="85" cm="1">
        <f t="array" aca="1" ref="E56" ca="1">INDIRECT("R"&amp;ROW()&amp;"C"&amp;MATCH($A$3,$BQ$8:$BQ$12,0)*10+11,0)</f>
        <v>74</v>
      </c>
      <c r="F56" s="85" cm="1">
        <f t="array" aca="1" ref="F56" ca="1">INDIRECT("R"&amp;ROW()&amp;"C"&amp;MATCH($A$3,$BQ$8:$BQ$12,0)*10+12,0)</f>
        <v>3</v>
      </c>
      <c r="G56" s="86" cm="1">
        <f t="array" aca="1" ref="G56" ca="1">INDIRECT("R"&amp;ROW()&amp;"C"&amp;MATCH($A$3,$BQ$8:$BQ$12,0)*10+13,0)</f>
        <v>0</v>
      </c>
      <c r="H56" s="110" cm="1">
        <f t="array" aca="1" ref="H56" ca="1">INDIRECT("R"&amp;ROW()&amp;"C"&amp;MATCH($A$3,$BQ$8:$BQ$12,0)*10+14,0)</f>
        <v>95</v>
      </c>
      <c r="I56" s="85" cm="1">
        <f t="array" aca="1" ref="I56" ca="1">INDIRECT("R"&amp;ROW()&amp;"C"&amp;MATCH($A$3,$BQ$8:$BQ$12,0)*10+15,0)</f>
        <v>95</v>
      </c>
      <c r="J56" s="85" cm="1">
        <f t="array" aca="1" ref="J56" ca="1">INDIRECT("R"&amp;ROW()&amp;"C"&amp;MATCH($A$3,$BQ$8:$BQ$12,0)*10+16,0)</f>
        <v>95</v>
      </c>
      <c r="K56" s="86" cm="1">
        <f t="array" aca="1" ref="K56" ca="1">INDIRECT("R"&amp;ROW()&amp;"C"&amp;MATCH($A$3,$BQ$8:$BQ$12,0)*10+17,0)</f>
        <v>0</v>
      </c>
      <c r="M56" s="124" cm="1">
        <f t="array" aca="1" ref="M56" ca="1">IF(INDIRECT("R"&amp;ROW()&amp;$BR$16,0)="o","",INDIRECT("R"&amp;ROW()&amp;$BR$16,0))</f>
        <v>95</v>
      </c>
      <c r="N56" s="123" t="str" cm="1">
        <f t="array" aca="1" ref="N56" ca="1">IF(INDIRECT("R"&amp;ROW()&amp;$BR$17,0)="o","",INDIRECT("R"&amp;ROW()&amp;$BR$17,0))</f>
        <v/>
      </c>
      <c r="O56" s="123" t="str" cm="1">
        <f t="array" aca="1" ref="O56" ca="1">IF(INDIRECT("R"&amp;ROW()&amp;$BR$18,0)="o","",INDIRECT("R"&amp;ROW()&amp;$BR$18,0))</f>
        <v/>
      </c>
      <c r="P56" s="125" t="str" cm="1">
        <f t="array" aca="1" ref="P56" ca="1">IF(INDIRECT("R"&amp;ROW()&amp;$BR$19,0)="o","",INDIRECT("R"&amp;ROW()&amp;$BR$19,0))</f>
        <v/>
      </c>
      <c r="Q56"/>
      <c r="R56" s="30">
        <v>184</v>
      </c>
      <c r="S56" s="27" t="str">
        <f t="shared" si="0"/>
        <v>42%</v>
      </c>
      <c r="T56" s="87">
        <v>77</v>
      </c>
      <c r="U56" s="87">
        <v>74</v>
      </c>
      <c r="V56" s="87">
        <v>3</v>
      </c>
      <c r="W56" s="87">
        <v>0</v>
      </c>
      <c r="X56" s="87">
        <v>95</v>
      </c>
      <c r="Y56" s="87">
        <v>95</v>
      </c>
      <c r="Z56" s="87">
        <v>95</v>
      </c>
      <c r="AA56" s="88">
        <v>0</v>
      </c>
      <c r="AB56" s="30" t="s">
        <v>136</v>
      </c>
      <c r="AC56" s="27" t="str">
        <f t="shared" si="1"/>
        <v>o</v>
      </c>
      <c r="AD56" s="87" t="s">
        <v>136</v>
      </c>
      <c r="AE56" s="87" t="s">
        <v>136</v>
      </c>
      <c r="AF56" s="87" t="s">
        <v>136</v>
      </c>
      <c r="AG56" s="87" t="s">
        <v>136</v>
      </c>
      <c r="AH56" s="87" t="s">
        <v>136</v>
      </c>
      <c r="AI56" s="87" t="s">
        <v>136</v>
      </c>
      <c r="AJ56" s="87" t="s">
        <v>136</v>
      </c>
      <c r="AK56" s="88" t="s">
        <v>136</v>
      </c>
      <c r="AL56" s="30" t="s">
        <v>136</v>
      </c>
      <c r="AM56" s="27" t="str">
        <f t="shared" si="2"/>
        <v>o</v>
      </c>
      <c r="AN56" s="87" t="s">
        <v>136</v>
      </c>
      <c r="AO56" s="87" t="s">
        <v>136</v>
      </c>
      <c r="AP56" s="87" t="s">
        <v>136</v>
      </c>
      <c r="AQ56" s="87" t="s">
        <v>136</v>
      </c>
      <c r="AR56" s="87" t="s">
        <v>136</v>
      </c>
      <c r="AS56" s="87" t="s">
        <v>136</v>
      </c>
      <c r="AT56" s="87" t="s">
        <v>136</v>
      </c>
      <c r="AU56" s="88" t="s">
        <v>136</v>
      </c>
      <c r="AV56" s="30" t="s">
        <v>136</v>
      </c>
      <c r="AW56" s="27" t="str">
        <f t="shared" si="3"/>
        <v>o</v>
      </c>
      <c r="AX56" s="87" t="s">
        <v>136</v>
      </c>
      <c r="AY56" s="87" t="s">
        <v>136</v>
      </c>
      <c r="AZ56" s="87" t="s">
        <v>136</v>
      </c>
      <c r="BA56" s="87" t="s">
        <v>136</v>
      </c>
      <c r="BB56" s="87" t="s">
        <v>136</v>
      </c>
      <c r="BC56" s="87" t="s">
        <v>136</v>
      </c>
      <c r="BD56" s="87" t="s">
        <v>136</v>
      </c>
      <c r="BE56" s="88" t="s">
        <v>136</v>
      </c>
      <c r="BF56" s="30">
        <v>184</v>
      </c>
      <c r="BG56" s="27" t="str">
        <f t="shared" si="4"/>
        <v>42%</v>
      </c>
      <c r="BH56" s="87">
        <v>77</v>
      </c>
      <c r="BI56" s="87">
        <v>74</v>
      </c>
      <c r="BJ56" s="87">
        <v>3</v>
      </c>
      <c r="BK56" s="87">
        <v>0</v>
      </c>
      <c r="BL56" s="87">
        <v>95</v>
      </c>
      <c r="BM56" s="87">
        <v>95</v>
      </c>
      <c r="BN56" s="87">
        <v>95</v>
      </c>
      <c r="BO56" s="88">
        <v>0</v>
      </c>
    </row>
    <row r="57" spans="1:67">
      <c r="A57" s="93" t="s">
        <v>104</v>
      </c>
      <c r="B57" s="84" cm="1">
        <f t="array" aca="1" ref="B57" ca="1">INDIRECT("R"&amp;ROW()&amp;"C"&amp;MATCH($A$3,$BQ$8:$BQ$12,0)*10+8,0)</f>
        <v>60</v>
      </c>
      <c r="C57" s="114" cm="1">
        <f t="array" aca="1" ref="C57" ca="1">IFERROR(VALUE(INDIRECT("R"&amp;ROW()&amp;"C"&amp;MATCH($A$3,$BQ$8:$BQ$12,0)*10+9,0)),"o")</f>
        <v>0</v>
      </c>
      <c r="D57" s="84" cm="1">
        <f t="array" aca="1" ref="D57" ca="1">INDIRECT("R"&amp;ROW()&amp;"C"&amp;MATCH($A$3,$BQ$8:$BQ$12,0)*10+10,0)</f>
        <v>0</v>
      </c>
      <c r="E57" s="85" t="str" cm="1">
        <f t="array" aca="1" ref="E57" ca="1">INDIRECT("R"&amp;ROW()&amp;"C"&amp;MATCH($A$3,$BQ$8:$BQ$12,0)*10+11,0)</f>
        <v>o</v>
      </c>
      <c r="F57" s="85" t="str" cm="1">
        <f t="array" aca="1" ref="F57" ca="1">INDIRECT("R"&amp;ROW()&amp;"C"&amp;MATCH($A$3,$BQ$8:$BQ$12,0)*10+12,0)</f>
        <v>o</v>
      </c>
      <c r="G57" s="86" t="str" cm="1">
        <f t="array" aca="1" ref="G57" ca="1">INDIRECT("R"&amp;ROW()&amp;"C"&amp;MATCH($A$3,$BQ$8:$BQ$12,0)*10+13,0)</f>
        <v>o</v>
      </c>
      <c r="H57" s="110" cm="1">
        <f t="array" aca="1" ref="H57" ca="1">INDIRECT("R"&amp;ROW()&amp;"C"&amp;MATCH($A$3,$BQ$8:$BQ$12,0)*10+14,0)</f>
        <v>0</v>
      </c>
      <c r="I57" s="85" cm="1">
        <f t="array" aca="1" ref="I57" ca="1">INDIRECT("R"&amp;ROW()&amp;"C"&amp;MATCH($A$3,$BQ$8:$BQ$12,0)*10+15,0)</f>
        <v>0</v>
      </c>
      <c r="J57" s="85" t="str" cm="1">
        <f t="array" aca="1" ref="J57" ca="1">INDIRECT("R"&amp;ROW()&amp;"C"&amp;MATCH($A$3,$BQ$8:$BQ$12,0)*10+16,0)</f>
        <v>o</v>
      </c>
      <c r="K57" s="86" t="str" cm="1">
        <f t="array" aca="1" ref="K57" ca="1">INDIRECT("R"&amp;ROW()&amp;"C"&amp;MATCH($A$3,$BQ$8:$BQ$12,0)*10+17,0)</f>
        <v>o</v>
      </c>
      <c r="M57" s="124" t="str" cm="1">
        <f t="array" aca="1" ref="M57" ca="1">IF(INDIRECT("R"&amp;ROW()&amp;$BR$16,0)="o","",INDIRECT("R"&amp;ROW()&amp;$BR$16,0))</f>
        <v/>
      </c>
      <c r="N57" s="123" t="str" cm="1">
        <f t="array" aca="1" ref="N57" ca="1">IF(INDIRECT("R"&amp;ROW()&amp;$BR$17,0)="o","",INDIRECT("R"&amp;ROW()&amp;$BR$17,0))</f>
        <v/>
      </c>
      <c r="O57" s="123" t="str" cm="1">
        <f t="array" aca="1" ref="O57" ca="1">IF(INDIRECT("R"&amp;ROW()&amp;$BR$18,0)="o","",INDIRECT("R"&amp;ROW()&amp;$BR$18,0))</f>
        <v/>
      </c>
      <c r="P57" s="125" t="str" cm="1">
        <f t="array" aca="1" ref="P57" ca="1">IF(INDIRECT("R"&amp;ROW()&amp;$BR$19,0)="o","",INDIRECT("R"&amp;ROW()&amp;$BR$19,0))</f>
        <v/>
      </c>
      <c r="Q57"/>
      <c r="R57" s="30" t="s">
        <v>136</v>
      </c>
      <c r="S57" s="27" t="str">
        <f t="shared" si="0"/>
        <v>o</v>
      </c>
      <c r="T57" s="87" t="s">
        <v>136</v>
      </c>
      <c r="U57" s="87" t="s">
        <v>136</v>
      </c>
      <c r="V57" s="87" t="s">
        <v>136</v>
      </c>
      <c r="W57" s="87" t="s">
        <v>136</v>
      </c>
      <c r="X57" s="87" t="s">
        <v>136</v>
      </c>
      <c r="Y57" s="87" t="s">
        <v>136</v>
      </c>
      <c r="Z57" s="87" t="s">
        <v>136</v>
      </c>
      <c r="AA57" s="88" t="s">
        <v>136</v>
      </c>
      <c r="AB57" s="30" t="s">
        <v>136</v>
      </c>
      <c r="AC57" s="27" t="str">
        <f t="shared" si="1"/>
        <v>o</v>
      </c>
      <c r="AD57" s="87" t="s">
        <v>136</v>
      </c>
      <c r="AE57" s="87" t="s">
        <v>136</v>
      </c>
      <c r="AF57" s="87" t="s">
        <v>136</v>
      </c>
      <c r="AG57" s="87" t="s">
        <v>136</v>
      </c>
      <c r="AH57" s="87" t="s">
        <v>136</v>
      </c>
      <c r="AI57" s="87" t="s">
        <v>136</v>
      </c>
      <c r="AJ57" s="87" t="s">
        <v>136</v>
      </c>
      <c r="AK57" s="88" t="s">
        <v>136</v>
      </c>
      <c r="AL57" s="30" t="s">
        <v>136</v>
      </c>
      <c r="AM57" s="27" t="str">
        <f t="shared" si="2"/>
        <v>o</v>
      </c>
      <c r="AN57" s="87" t="s">
        <v>136</v>
      </c>
      <c r="AO57" s="87" t="s">
        <v>136</v>
      </c>
      <c r="AP57" s="87" t="s">
        <v>136</v>
      </c>
      <c r="AQ57" s="87" t="s">
        <v>136</v>
      </c>
      <c r="AR57" s="87" t="s">
        <v>136</v>
      </c>
      <c r="AS57" s="87" t="s">
        <v>136</v>
      </c>
      <c r="AT57" s="87" t="s">
        <v>136</v>
      </c>
      <c r="AU57" s="88" t="s">
        <v>136</v>
      </c>
      <c r="AV57" s="30">
        <v>60</v>
      </c>
      <c r="AW57" s="27" t="str">
        <f t="shared" si="3"/>
        <v>0%</v>
      </c>
      <c r="AX57" s="87">
        <v>0</v>
      </c>
      <c r="AY57" s="87" t="s">
        <v>136</v>
      </c>
      <c r="AZ57" s="87" t="s">
        <v>136</v>
      </c>
      <c r="BA57" s="87" t="s">
        <v>136</v>
      </c>
      <c r="BB57" s="87">
        <v>0</v>
      </c>
      <c r="BC57" s="87">
        <v>0</v>
      </c>
      <c r="BD57" s="87" t="s">
        <v>136</v>
      </c>
      <c r="BE57" s="88" t="s">
        <v>136</v>
      </c>
      <c r="BF57" s="30">
        <v>60</v>
      </c>
      <c r="BG57" s="27" t="str">
        <f t="shared" si="4"/>
        <v>0%</v>
      </c>
      <c r="BH57" s="87">
        <v>0</v>
      </c>
      <c r="BI57" s="87" t="s">
        <v>136</v>
      </c>
      <c r="BJ57" s="87" t="s">
        <v>136</v>
      </c>
      <c r="BK57" s="87" t="s">
        <v>136</v>
      </c>
      <c r="BL57" s="87">
        <v>0</v>
      </c>
      <c r="BM57" s="87">
        <v>0</v>
      </c>
      <c r="BN57" s="87" t="s">
        <v>136</v>
      </c>
      <c r="BO57" s="88" t="s">
        <v>136</v>
      </c>
    </row>
    <row r="58" spans="1:67">
      <c r="A58" s="93" t="s">
        <v>105</v>
      </c>
      <c r="B58" s="84" cm="1">
        <f t="array" aca="1" ref="B58" ca="1">INDIRECT("R"&amp;ROW()&amp;"C"&amp;MATCH($A$3,$BQ$8:$BQ$12,0)*10+8,0)</f>
        <v>306</v>
      </c>
      <c r="C58" s="114" cm="1">
        <f t="array" aca="1" ref="C58" ca="1">IFERROR(VALUE(INDIRECT("R"&amp;ROW()&amp;"C"&amp;MATCH($A$3,$BQ$8:$BQ$12,0)*10+9,0)),"o")</f>
        <v>0</v>
      </c>
      <c r="D58" s="84" cm="1">
        <f t="array" aca="1" ref="D58" ca="1">INDIRECT("R"&amp;ROW()&amp;"C"&amp;MATCH($A$3,$BQ$8:$BQ$12,0)*10+10,0)</f>
        <v>0</v>
      </c>
      <c r="E58" s="85" cm="1">
        <f t="array" aca="1" ref="E58" ca="1">INDIRECT("R"&amp;ROW()&amp;"C"&amp;MATCH($A$3,$BQ$8:$BQ$12,0)*10+11,0)</f>
        <v>0</v>
      </c>
      <c r="F58" s="85" cm="1">
        <f t="array" aca="1" ref="F58" ca="1">INDIRECT("R"&amp;ROW()&amp;"C"&amp;MATCH($A$3,$BQ$8:$BQ$12,0)*10+12,0)</f>
        <v>0</v>
      </c>
      <c r="G58" s="86" cm="1">
        <f t="array" aca="1" ref="G58" ca="1">INDIRECT("R"&amp;ROW()&amp;"C"&amp;MATCH($A$3,$BQ$8:$BQ$12,0)*10+13,0)</f>
        <v>0</v>
      </c>
      <c r="H58" s="110" cm="1">
        <f t="array" aca="1" ref="H58" ca="1">INDIRECT("R"&amp;ROW()&amp;"C"&amp;MATCH($A$3,$BQ$8:$BQ$12,0)*10+14,0)</f>
        <v>0</v>
      </c>
      <c r="I58" s="85" cm="1">
        <f t="array" aca="1" ref="I58" ca="1">INDIRECT("R"&amp;ROW()&amp;"C"&amp;MATCH($A$3,$BQ$8:$BQ$12,0)*10+15,0)</f>
        <v>0</v>
      </c>
      <c r="J58" s="85" t="str" cm="1">
        <f t="array" aca="1" ref="J58" ca="1">INDIRECT("R"&amp;ROW()&amp;"C"&amp;MATCH($A$3,$BQ$8:$BQ$12,0)*10+16,0)</f>
        <v>o</v>
      </c>
      <c r="K58" s="86" t="str" cm="1">
        <f t="array" aca="1" ref="K58" ca="1">INDIRECT("R"&amp;ROW()&amp;"C"&amp;MATCH($A$3,$BQ$8:$BQ$12,0)*10+17,0)</f>
        <v>o</v>
      </c>
      <c r="M58" s="124" t="str" cm="1">
        <f t="array" aca="1" ref="M58" ca="1">IF(INDIRECT("R"&amp;ROW()&amp;$BR$16,0)="o","",INDIRECT("R"&amp;ROW()&amp;$BR$16,0))</f>
        <v/>
      </c>
      <c r="N58" s="123" t="str" cm="1">
        <f t="array" aca="1" ref="N58" ca="1">IF(INDIRECT("R"&amp;ROW()&amp;$BR$17,0)="o","",INDIRECT("R"&amp;ROW()&amp;$BR$17,0))</f>
        <v/>
      </c>
      <c r="O58" s="123" t="str" cm="1">
        <f t="array" aca="1" ref="O58" ca="1">IF(INDIRECT("R"&amp;ROW()&amp;$BR$18,0)="o","",INDIRECT("R"&amp;ROW()&amp;$BR$18,0))</f>
        <v/>
      </c>
      <c r="P58" s="125" t="str" cm="1">
        <f t="array" aca="1" ref="P58" ca="1">IF(INDIRECT("R"&amp;ROW()&amp;$BR$19,0)="o","",INDIRECT("R"&amp;ROW()&amp;$BR$19,0))</f>
        <v/>
      </c>
      <c r="Q58"/>
      <c r="R58" s="30">
        <v>150</v>
      </c>
      <c r="S58" s="27" t="str">
        <f t="shared" si="0"/>
        <v>0%</v>
      </c>
      <c r="T58" s="87">
        <v>0</v>
      </c>
      <c r="U58" s="87">
        <v>0</v>
      </c>
      <c r="V58" s="87">
        <v>0</v>
      </c>
      <c r="W58" s="87">
        <v>0</v>
      </c>
      <c r="X58" s="87">
        <v>0</v>
      </c>
      <c r="Y58" s="87">
        <v>0</v>
      </c>
      <c r="Z58" s="87" t="s">
        <v>136</v>
      </c>
      <c r="AA58" s="88" t="s">
        <v>136</v>
      </c>
      <c r="AB58" s="30" t="s">
        <v>136</v>
      </c>
      <c r="AC58" s="27" t="str">
        <f t="shared" si="1"/>
        <v>o</v>
      </c>
      <c r="AD58" s="87" t="s">
        <v>136</v>
      </c>
      <c r="AE58" s="87" t="s">
        <v>136</v>
      </c>
      <c r="AF58" s="87" t="s">
        <v>136</v>
      </c>
      <c r="AG58" s="87" t="s">
        <v>136</v>
      </c>
      <c r="AH58" s="87" t="s">
        <v>136</v>
      </c>
      <c r="AI58" s="87" t="s">
        <v>136</v>
      </c>
      <c r="AJ58" s="87" t="s">
        <v>136</v>
      </c>
      <c r="AK58" s="88" t="s">
        <v>136</v>
      </c>
      <c r="AL58" s="30">
        <v>156</v>
      </c>
      <c r="AM58" s="27" t="str">
        <f t="shared" si="2"/>
        <v>0%</v>
      </c>
      <c r="AN58" s="87">
        <v>0</v>
      </c>
      <c r="AO58" s="87">
        <v>0</v>
      </c>
      <c r="AP58" s="87">
        <v>0</v>
      </c>
      <c r="AQ58" s="87">
        <v>0</v>
      </c>
      <c r="AR58" s="87">
        <v>0</v>
      </c>
      <c r="AS58" s="87">
        <v>0</v>
      </c>
      <c r="AT58" s="87" t="s">
        <v>136</v>
      </c>
      <c r="AU58" s="88" t="s">
        <v>136</v>
      </c>
      <c r="AV58" s="30" t="s">
        <v>136</v>
      </c>
      <c r="AW58" s="27" t="str">
        <f t="shared" si="3"/>
        <v>o</v>
      </c>
      <c r="AX58" s="87" t="s">
        <v>136</v>
      </c>
      <c r="AY58" s="87" t="s">
        <v>136</v>
      </c>
      <c r="AZ58" s="87" t="s">
        <v>136</v>
      </c>
      <c r="BA58" s="87" t="s">
        <v>136</v>
      </c>
      <c r="BB58" s="87" t="s">
        <v>136</v>
      </c>
      <c r="BC58" s="87" t="s">
        <v>136</v>
      </c>
      <c r="BD58" s="87" t="s">
        <v>136</v>
      </c>
      <c r="BE58" s="88" t="s">
        <v>136</v>
      </c>
      <c r="BF58" s="30">
        <v>306</v>
      </c>
      <c r="BG58" s="27" t="str">
        <f t="shared" si="4"/>
        <v>0%</v>
      </c>
      <c r="BH58" s="87">
        <v>0</v>
      </c>
      <c r="BI58" s="87">
        <v>0</v>
      </c>
      <c r="BJ58" s="87">
        <v>0</v>
      </c>
      <c r="BK58" s="87">
        <v>0</v>
      </c>
      <c r="BL58" s="87">
        <v>0</v>
      </c>
      <c r="BM58" s="87">
        <v>0</v>
      </c>
      <c r="BN58" s="87" t="s">
        <v>136</v>
      </c>
      <c r="BO58" s="88" t="s">
        <v>136</v>
      </c>
    </row>
    <row r="59" spans="1:67">
      <c r="A59" s="93" t="s">
        <v>106</v>
      </c>
      <c r="B59" s="84" cm="1">
        <f t="array" aca="1" ref="B59" ca="1">INDIRECT("R"&amp;ROW()&amp;"C"&amp;MATCH($A$3,$BQ$8:$BQ$12,0)*10+8,0)</f>
        <v>10737</v>
      </c>
      <c r="C59" s="114" cm="1">
        <f t="array" aca="1" ref="C59" ca="1">IFERROR(VALUE(INDIRECT("R"&amp;ROW()&amp;"C"&amp;MATCH($A$3,$BQ$8:$BQ$12,0)*10+9,0)),"o")</f>
        <v>0.47</v>
      </c>
      <c r="D59" s="84" cm="1">
        <f t="array" aca="1" ref="D59" ca="1">INDIRECT("R"&amp;ROW()&amp;"C"&amp;MATCH($A$3,$BQ$8:$BQ$12,0)*10+10,0)</f>
        <v>5095</v>
      </c>
      <c r="E59" s="85" cm="1">
        <f t="array" aca="1" ref="E59" ca="1">INDIRECT("R"&amp;ROW()&amp;"C"&amp;MATCH($A$3,$BQ$8:$BQ$12,0)*10+11,0)</f>
        <v>5095</v>
      </c>
      <c r="F59" s="85" cm="1">
        <f t="array" aca="1" ref="F59" ca="1">INDIRECT("R"&amp;ROW()&amp;"C"&amp;MATCH($A$3,$BQ$8:$BQ$12,0)*10+12,0)</f>
        <v>0</v>
      </c>
      <c r="G59" s="86" cm="1">
        <f t="array" aca="1" ref="G59" ca="1">INDIRECT("R"&amp;ROW()&amp;"C"&amp;MATCH($A$3,$BQ$8:$BQ$12,0)*10+13,0)</f>
        <v>0</v>
      </c>
      <c r="H59" s="110" cm="1">
        <f t="array" aca="1" ref="H59" ca="1">INDIRECT("R"&amp;ROW()&amp;"C"&amp;MATCH($A$3,$BQ$8:$BQ$12,0)*10+14,0)</f>
        <v>17</v>
      </c>
      <c r="I59" s="85" cm="1">
        <f t="array" aca="1" ref="I59" ca="1">INDIRECT("R"&amp;ROW()&amp;"C"&amp;MATCH($A$3,$BQ$8:$BQ$12,0)*10+15,0)</f>
        <v>175</v>
      </c>
      <c r="J59" s="85" cm="1">
        <f t="array" aca="1" ref="J59" ca="1">INDIRECT("R"&amp;ROW()&amp;"C"&amp;MATCH($A$3,$BQ$8:$BQ$12,0)*10+16,0)</f>
        <v>92</v>
      </c>
      <c r="K59" s="86" cm="1">
        <f t="array" aca="1" ref="K59" ca="1">INDIRECT("R"&amp;ROW()&amp;"C"&amp;MATCH($A$3,$BQ$8:$BQ$12,0)*10+17,0)</f>
        <v>47.522106804566839</v>
      </c>
      <c r="M59" s="124" t="str" cm="1">
        <f t="array" aca="1" ref="M59" ca="1">IF(INDIRECT("R"&amp;ROW()&amp;$BR$16,0)="o","",INDIRECT("R"&amp;ROW()&amp;$BR$16,0))</f>
        <v/>
      </c>
      <c r="N59" s="123" t="str" cm="1">
        <f t="array" aca="1" ref="N59" ca="1">IF(INDIRECT("R"&amp;ROW()&amp;$BR$17,0)="o","",INDIRECT("R"&amp;ROW()&amp;$BR$17,0))</f>
        <v/>
      </c>
      <c r="O59" s="123" cm="1">
        <f t="array" aca="1" ref="O59" ca="1">IF(INDIRECT("R"&amp;ROW()&amp;$BR$18,0)="o","",INDIRECT("R"&amp;ROW()&amp;$BR$18,0))</f>
        <v>121</v>
      </c>
      <c r="P59" s="125" cm="1">
        <f t="array" aca="1" ref="P59" ca="1">IF(INDIRECT("R"&amp;ROW()&amp;$BR$19,0)="o","",INDIRECT("R"&amp;ROW()&amp;$BR$19,0))</f>
        <v>66</v>
      </c>
      <c r="Q59"/>
      <c r="R59" s="30" t="s">
        <v>136</v>
      </c>
      <c r="S59" s="27" t="str">
        <f t="shared" si="0"/>
        <v>o</v>
      </c>
      <c r="T59" s="87" t="s">
        <v>136</v>
      </c>
      <c r="U59" s="87" t="s">
        <v>136</v>
      </c>
      <c r="V59" s="87" t="s">
        <v>136</v>
      </c>
      <c r="W59" s="87" t="s">
        <v>136</v>
      </c>
      <c r="X59" s="87" t="s">
        <v>136</v>
      </c>
      <c r="Y59" s="87" t="s">
        <v>136</v>
      </c>
      <c r="Z59" s="87" t="s">
        <v>136</v>
      </c>
      <c r="AA59" s="88" t="s">
        <v>136</v>
      </c>
      <c r="AB59" s="30" t="s">
        <v>136</v>
      </c>
      <c r="AC59" s="27" t="str">
        <f t="shared" si="1"/>
        <v>o</v>
      </c>
      <c r="AD59" s="87" t="s">
        <v>136</v>
      </c>
      <c r="AE59" s="87" t="s">
        <v>136</v>
      </c>
      <c r="AF59" s="87" t="s">
        <v>136</v>
      </c>
      <c r="AG59" s="87" t="s">
        <v>136</v>
      </c>
      <c r="AH59" s="87" t="s">
        <v>136</v>
      </c>
      <c r="AI59" s="87" t="s">
        <v>136</v>
      </c>
      <c r="AJ59" s="87" t="s">
        <v>136</v>
      </c>
      <c r="AK59" s="88" t="s">
        <v>136</v>
      </c>
      <c r="AL59" s="30">
        <v>5262</v>
      </c>
      <c r="AM59" s="27" t="str">
        <f t="shared" si="2"/>
        <v>46%</v>
      </c>
      <c r="AN59" s="87">
        <v>2446</v>
      </c>
      <c r="AO59" s="87">
        <v>2446</v>
      </c>
      <c r="AP59" s="87">
        <v>0</v>
      </c>
      <c r="AQ59" s="87">
        <v>0</v>
      </c>
      <c r="AR59" s="87">
        <v>31</v>
      </c>
      <c r="AS59" s="87">
        <v>175</v>
      </c>
      <c r="AT59" s="87">
        <v>121</v>
      </c>
      <c r="AU59" s="88">
        <v>46.529886946109016</v>
      </c>
      <c r="AV59" s="30">
        <v>5475</v>
      </c>
      <c r="AW59" s="27" t="str">
        <f t="shared" si="3"/>
        <v>48%</v>
      </c>
      <c r="AX59" s="87">
        <v>2649</v>
      </c>
      <c r="AY59" s="87">
        <v>2649</v>
      </c>
      <c r="AZ59" s="87" t="s">
        <v>136</v>
      </c>
      <c r="BA59" s="87" t="s">
        <v>136</v>
      </c>
      <c r="BB59" s="87">
        <v>17</v>
      </c>
      <c r="BC59" s="87">
        <v>90</v>
      </c>
      <c r="BD59" s="87">
        <v>66</v>
      </c>
      <c r="BE59" s="88">
        <v>29.632312960127702</v>
      </c>
      <c r="BF59" s="30">
        <v>10737</v>
      </c>
      <c r="BG59" s="27" t="str">
        <f t="shared" si="4"/>
        <v>47%</v>
      </c>
      <c r="BH59" s="87">
        <v>5095</v>
      </c>
      <c r="BI59" s="87">
        <v>5095</v>
      </c>
      <c r="BJ59" s="87">
        <v>0</v>
      </c>
      <c r="BK59" s="87">
        <v>0</v>
      </c>
      <c r="BL59" s="87">
        <v>17</v>
      </c>
      <c r="BM59" s="87">
        <v>175</v>
      </c>
      <c r="BN59" s="87">
        <v>92</v>
      </c>
      <c r="BO59" s="88">
        <v>47.522106804566839</v>
      </c>
    </row>
    <row r="60" spans="1:67">
      <c r="A60" s="93" t="s">
        <v>107</v>
      </c>
      <c r="B60" s="84" cm="1">
        <f t="array" aca="1" ref="B60" ca="1">INDIRECT("R"&amp;ROW()&amp;"C"&amp;MATCH($A$3,$BQ$8:$BQ$12,0)*10+8,0)</f>
        <v>414</v>
      </c>
      <c r="C60" s="114" cm="1">
        <f t="array" aca="1" ref="C60" ca="1">IFERROR(VALUE(INDIRECT("R"&amp;ROW()&amp;"C"&amp;MATCH($A$3,$BQ$8:$BQ$12,0)*10+9,0)),"o")</f>
        <v>0.94</v>
      </c>
      <c r="D60" s="84" cm="1">
        <f t="array" aca="1" ref="D60" ca="1">INDIRECT("R"&amp;ROW()&amp;"C"&amp;MATCH($A$3,$BQ$8:$BQ$12,0)*10+10,0)</f>
        <v>391</v>
      </c>
      <c r="E60" s="85" cm="1">
        <f t="array" aca="1" ref="E60" ca="1">INDIRECT("R"&amp;ROW()&amp;"C"&amp;MATCH($A$3,$BQ$8:$BQ$12,0)*10+11,0)</f>
        <v>390</v>
      </c>
      <c r="F60" s="85" cm="1">
        <f t="array" aca="1" ref="F60" ca="1">INDIRECT("R"&amp;ROW()&amp;"C"&amp;MATCH($A$3,$BQ$8:$BQ$12,0)*10+12,0)</f>
        <v>0</v>
      </c>
      <c r="G60" s="86" cm="1">
        <f t="array" aca="1" ref="G60" ca="1">INDIRECT("R"&amp;ROW()&amp;"C"&amp;MATCH($A$3,$BQ$8:$BQ$12,0)*10+13,0)</f>
        <v>0</v>
      </c>
      <c r="H60" s="110" cm="1">
        <f t="array" aca="1" ref="H60" ca="1">INDIRECT("R"&amp;ROW()&amp;"C"&amp;MATCH($A$3,$BQ$8:$BQ$12,0)*10+14,0)</f>
        <v>10</v>
      </c>
      <c r="I60" s="85" cm="1">
        <f t="array" aca="1" ref="I60" ca="1">INDIRECT("R"&amp;ROW()&amp;"C"&amp;MATCH($A$3,$BQ$8:$BQ$12,0)*10+15,0)</f>
        <v>128</v>
      </c>
      <c r="J60" s="85" cm="1">
        <f t="array" aca="1" ref="J60" ca="1">INDIRECT("R"&amp;ROW()&amp;"C"&amp;MATCH($A$3,$BQ$8:$BQ$12,0)*10+16,0)</f>
        <v>34</v>
      </c>
      <c r="K60" s="86" cm="1">
        <f t="array" aca="1" ref="K60" ca="1">INDIRECT("R"&amp;ROW()&amp;"C"&amp;MATCH($A$3,$BQ$8:$BQ$12,0)*10+17,0)</f>
        <v>18.085513044540363</v>
      </c>
      <c r="M60" s="124" t="str" cm="1">
        <f t="array" aca="1" ref="M60" ca="1">IF(INDIRECT("R"&amp;ROW()&amp;$BR$16,0)="o","",INDIRECT("R"&amp;ROW()&amp;$BR$16,0))</f>
        <v/>
      </c>
      <c r="N60" s="123" cm="1">
        <f t="array" aca="1" ref="N60" ca="1">IF(INDIRECT("R"&amp;ROW()&amp;$BR$17,0)="o","",INDIRECT("R"&amp;ROW()&amp;$BR$17,0))</f>
        <v>36</v>
      </c>
      <c r="O60" s="123" cm="1">
        <f t="array" aca="1" ref="O60" ca="1">IF(INDIRECT("R"&amp;ROW()&amp;$BR$18,0)="o","",INDIRECT("R"&amp;ROW()&amp;$BR$18,0))</f>
        <v>10</v>
      </c>
      <c r="P60" s="125" cm="1">
        <f t="array" aca="1" ref="P60" ca="1">IF(INDIRECT("R"&amp;ROW()&amp;$BR$19,0)="o","",INDIRECT("R"&amp;ROW()&amp;$BR$19,0))</f>
        <v>53</v>
      </c>
      <c r="Q60"/>
      <c r="R60" s="30" t="s">
        <v>136</v>
      </c>
      <c r="S60" s="27" t="str">
        <f t="shared" si="0"/>
        <v>o</v>
      </c>
      <c r="T60" s="87" t="s">
        <v>136</v>
      </c>
      <c r="U60" s="87" t="s">
        <v>136</v>
      </c>
      <c r="V60" s="87" t="s">
        <v>136</v>
      </c>
      <c r="W60" s="87" t="s">
        <v>136</v>
      </c>
      <c r="X60" s="87" t="s">
        <v>136</v>
      </c>
      <c r="Y60" s="87" t="s">
        <v>136</v>
      </c>
      <c r="Z60" s="87" t="s">
        <v>136</v>
      </c>
      <c r="AA60" s="88" t="s">
        <v>136</v>
      </c>
      <c r="AB60" s="30">
        <v>140</v>
      </c>
      <c r="AC60" s="27" t="str">
        <f t="shared" si="1"/>
        <v>95%</v>
      </c>
      <c r="AD60" s="87">
        <v>133</v>
      </c>
      <c r="AE60" s="87">
        <v>132</v>
      </c>
      <c r="AF60" s="87">
        <v>0</v>
      </c>
      <c r="AG60" s="87">
        <v>0</v>
      </c>
      <c r="AH60" s="87">
        <v>35</v>
      </c>
      <c r="AI60" s="87">
        <v>128</v>
      </c>
      <c r="AJ60" s="87">
        <v>36</v>
      </c>
      <c r="AK60" s="88">
        <v>8.0946110019399455</v>
      </c>
      <c r="AL60" s="30">
        <v>125</v>
      </c>
      <c r="AM60" s="27" t="str">
        <f t="shared" si="2"/>
        <v>94%</v>
      </c>
      <c r="AN60" s="87">
        <v>117</v>
      </c>
      <c r="AO60" s="87">
        <v>117</v>
      </c>
      <c r="AP60" s="87">
        <v>0</v>
      </c>
      <c r="AQ60" s="87">
        <v>0</v>
      </c>
      <c r="AR60" s="87">
        <v>10</v>
      </c>
      <c r="AS60" s="87">
        <v>10</v>
      </c>
      <c r="AT60" s="87">
        <v>10</v>
      </c>
      <c r="AU60" s="88">
        <v>0</v>
      </c>
      <c r="AV60" s="30">
        <v>149</v>
      </c>
      <c r="AW60" s="27" t="str">
        <f t="shared" si="3"/>
        <v>95%</v>
      </c>
      <c r="AX60" s="87">
        <v>141</v>
      </c>
      <c r="AY60" s="87">
        <v>141</v>
      </c>
      <c r="AZ60" s="87" t="s">
        <v>136</v>
      </c>
      <c r="BA60" s="87" t="s">
        <v>136</v>
      </c>
      <c r="BB60" s="87">
        <v>53</v>
      </c>
      <c r="BC60" s="87">
        <v>53</v>
      </c>
      <c r="BD60" s="87">
        <v>53</v>
      </c>
      <c r="BE60" s="88">
        <v>0</v>
      </c>
      <c r="BF60" s="30">
        <v>414</v>
      </c>
      <c r="BG60" s="27" t="str">
        <f t="shared" si="4"/>
        <v>94%</v>
      </c>
      <c r="BH60" s="87">
        <v>391</v>
      </c>
      <c r="BI60" s="87">
        <v>390</v>
      </c>
      <c r="BJ60" s="87">
        <v>0</v>
      </c>
      <c r="BK60" s="87">
        <v>0</v>
      </c>
      <c r="BL60" s="87">
        <v>10</v>
      </c>
      <c r="BM60" s="87">
        <v>128</v>
      </c>
      <c r="BN60" s="87">
        <v>34</v>
      </c>
      <c r="BO60" s="88">
        <v>18.085513044540363</v>
      </c>
    </row>
    <row r="61" spans="1:67">
      <c r="A61" s="93" t="s">
        <v>108</v>
      </c>
      <c r="B61" s="84" cm="1">
        <f t="array" aca="1" ref="B61" ca="1">INDIRECT("R"&amp;ROW()&amp;"C"&amp;MATCH($A$3,$BQ$8:$BQ$12,0)*10+8,0)</f>
        <v>6499</v>
      </c>
      <c r="C61" s="114" cm="1">
        <f t="array" aca="1" ref="C61" ca="1">IFERROR(VALUE(INDIRECT("R"&amp;ROW()&amp;"C"&amp;MATCH($A$3,$BQ$8:$BQ$12,0)*10+9,0)),"o")</f>
        <v>0.56999999999999995</v>
      </c>
      <c r="D61" s="84" cm="1">
        <f t="array" aca="1" ref="D61" ca="1">INDIRECT("R"&amp;ROW()&amp;"C"&amp;MATCH($A$3,$BQ$8:$BQ$12,0)*10+10,0)</f>
        <v>3712</v>
      </c>
      <c r="E61" s="85" cm="1">
        <f t="array" aca="1" ref="E61" ca="1">INDIRECT("R"&amp;ROW()&amp;"C"&amp;MATCH($A$3,$BQ$8:$BQ$12,0)*10+11,0)</f>
        <v>3689</v>
      </c>
      <c r="F61" s="85" cm="1">
        <f t="array" aca="1" ref="F61" ca="1">INDIRECT("R"&amp;ROW()&amp;"C"&amp;MATCH($A$3,$BQ$8:$BQ$12,0)*10+12,0)</f>
        <v>0</v>
      </c>
      <c r="G61" s="86" cm="1">
        <f t="array" aca="1" ref="G61" ca="1">INDIRECT("R"&amp;ROW()&amp;"C"&amp;MATCH($A$3,$BQ$8:$BQ$12,0)*10+13,0)</f>
        <v>0</v>
      </c>
      <c r="H61" s="110" cm="1">
        <f t="array" aca="1" ref="H61" ca="1">INDIRECT("R"&amp;ROW()&amp;"C"&amp;MATCH($A$3,$BQ$8:$BQ$12,0)*10+14,0)</f>
        <v>3</v>
      </c>
      <c r="I61" s="85" cm="1">
        <f t="array" aca="1" ref="I61" ca="1">INDIRECT("R"&amp;ROW()&amp;"C"&amp;MATCH($A$3,$BQ$8:$BQ$12,0)*10+15,0)</f>
        <v>106</v>
      </c>
      <c r="J61" s="85" cm="1">
        <f t="array" aca="1" ref="J61" ca="1">INDIRECT("R"&amp;ROW()&amp;"C"&amp;MATCH($A$3,$BQ$8:$BQ$12,0)*10+16,0)</f>
        <v>39</v>
      </c>
      <c r="K61" s="86" cm="1">
        <f t="array" aca="1" ref="K61" ca="1">INDIRECT("R"&amp;ROW()&amp;"C"&amp;MATCH($A$3,$BQ$8:$BQ$12,0)*10+17,0)</f>
        <v>26.345796761044504</v>
      </c>
      <c r="M61" s="124" cm="1">
        <f t="array" aca="1" ref="M61" ca="1">IF(INDIRECT("R"&amp;ROW()&amp;$BR$16,0)="o","",INDIRECT("R"&amp;ROW()&amp;$BR$16,0))</f>
        <v>54</v>
      </c>
      <c r="N61" s="123" cm="1">
        <f t="array" aca="1" ref="N61" ca="1">IF(INDIRECT("R"&amp;ROW()&amp;$BR$17,0)="o","",INDIRECT("R"&amp;ROW()&amp;$BR$17,0))</f>
        <v>43</v>
      </c>
      <c r="O61" s="123" cm="1">
        <f t="array" aca="1" ref="O61" ca="1">IF(INDIRECT("R"&amp;ROW()&amp;$BR$18,0)="o","",INDIRECT("R"&amp;ROW()&amp;$BR$18,0))</f>
        <v>31</v>
      </c>
      <c r="P61" s="125" cm="1">
        <f t="array" aca="1" ref="P61" ca="1">IF(INDIRECT("R"&amp;ROW()&amp;$BR$19,0)="o","",INDIRECT("R"&amp;ROW()&amp;$BR$19,0))</f>
        <v>28</v>
      </c>
      <c r="Q61"/>
      <c r="R61" s="30">
        <v>2067</v>
      </c>
      <c r="S61" s="27" t="str">
        <f t="shared" si="0"/>
        <v>19%</v>
      </c>
      <c r="T61" s="87">
        <v>396</v>
      </c>
      <c r="U61" s="87">
        <v>395</v>
      </c>
      <c r="V61" s="87">
        <v>0</v>
      </c>
      <c r="W61" s="87">
        <v>0</v>
      </c>
      <c r="X61" s="87">
        <v>4</v>
      </c>
      <c r="Y61" s="87">
        <v>90</v>
      </c>
      <c r="Z61" s="87">
        <v>54</v>
      </c>
      <c r="AA61" s="88">
        <v>25.965305566047633</v>
      </c>
      <c r="AB61" s="30">
        <v>2662</v>
      </c>
      <c r="AC61" s="27" t="str">
        <f t="shared" si="1"/>
        <v>65%</v>
      </c>
      <c r="AD61" s="87">
        <v>1728</v>
      </c>
      <c r="AE61" s="87">
        <v>1723</v>
      </c>
      <c r="AF61" s="87">
        <v>0</v>
      </c>
      <c r="AG61" s="87">
        <v>0</v>
      </c>
      <c r="AH61" s="87">
        <v>3</v>
      </c>
      <c r="AI61" s="87">
        <v>106</v>
      </c>
      <c r="AJ61" s="87">
        <v>43</v>
      </c>
      <c r="AK61" s="88">
        <v>32.720366877266649</v>
      </c>
      <c r="AL61" s="30">
        <v>915</v>
      </c>
      <c r="AM61" s="27" t="str">
        <f t="shared" si="2"/>
        <v>92%</v>
      </c>
      <c r="AN61" s="87">
        <v>845</v>
      </c>
      <c r="AO61" s="87">
        <v>835</v>
      </c>
      <c r="AP61" s="87">
        <v>0</v>
      </c>
      <c r="AQ61" s="87">
        <v>0</v>
      </c>
      <c r="AR61" s="87">
        <v>31</v>
      </c>
      <c r="AS61" s="87">
        <v>87</v>
      </c>
      <c r="AT61" s="87">
        <v>31</v>
      </c>
      <c r="AU61" s="88">
        <v>1.9379599125767655</v>
      </c>
      <c r="AV61" s="30">
        <v>855</v>
      </c>
      <c r="AW61" s="27" t="str">
        <f t="shared" si="3"/>
        <v>87%</v>
      </c>
      <c r="AX61" s="87">
        <v>743</v>
      </c>
      <c r="AY61" s="87">
        <v>736</v>
      </c>
      <c r="AZ61" s="87" t="s">
        <v>136</v>
      </c>
      <c r="BA61" s="87" t="s">
        <v>136</v>
      </c>
      <c r="BB61" s="87">
        <v>5</v>
      </c>
      <c r="BC61" s="87">
        <v>81</v>
      </c>
      <c r="BD61" s="87">
        <v>28</v>
      </c>
      <c r="BE61" s="88">
        <v>16.224615465333212</v>
      </c>
      <c r="BF61" s="30">
        <v>6499</v>
      </c>
      <c r="BG61" s="27" t="str">
        <f t="shared" si="4"/>
        <v>57%</v>
      </c>
      <c r="BH61" s="87">
        <v>3712</v>
      </c>
      <c r="BI61" s="87">
        <v>3689</v>
      </c>
      <c r="BJ61" s="87">
        <v>0</v>
      </c>
      <c r="BK61" s="87">
        <v>0</v>
      </c>
      <c r="BL61" s="87">
        <v>3</v>
      </c>
      <c r="BM61" s="87">
        <v>106</v>
      </c>
      <c r="BN61" s="87">
        <v>39</v>
      </c>
      <c r="BO61" s="88">
        <v>26.345796761044504</v>
      </c>
    </row>
    <row r="62" spans="1:67">
      <c r="A62" s="93" t="s">
        <v>109</v>
      </c>
      <c r="B62" s="84" cm="1">
        <f t="array" aca="1" ref="B62" ca="1">INDIRECT("R"&amp;ROW()&amp;"C"&amp;MATCH($A$3,$BQ$8:$BQ$12,0)*10+8,0)</f>
        <v>288</v>
      </c>
      <c r="C62" s="114" cm="1">
        <f t="array" aca="1" ref="C62" ca="1">IFERROR(VALUE(INDIRECT("R"&amp;ROW()&amp;"C"&amp;MATCH($A$3,$BQ$8:$BQ$12,0)*10+9,0)),"o")</f>
        <v>0.99</v>
      </c>
      <c r="D62" s="84" cm="1">
        <f t="array" aca="1" ref="D62" ca="1">INDIRECT("R"&amp;ROW()&amp;"C"&amp;MATCH($A$3,$BQ$8:$BQ$12,0)*10+10,0)</f>
        <v>284</v>
      </c>
      <c r="E62" s="85" cm="1">
        <f t="array" aca="1" ref="E62" ca="1">INDIRECT("R"&amp;ROW()&amp;"C"&amp;MATCH($A$3,$BQ$8:$BQ$12,0)*10+11,0)</f>
        <v>269</v>
      </c>
      <c r="F62" s="85" cm="1">
        <f t="array" aca="1" ref="F62" ca="1">INDIRECT("R"&amp;ROW()&amp;"C"&amp;MATCH($A$3,$BQ$8:$BQ$12,0)*10+12,0)</f>
        <v>0</v>
      </c>
      <c r="G62" s="86" cm="1">
        <f t="array" aca="1" ref="G62" ca="1">INDIRECT("R"&amp;ROW()&amp;"C"&amp;MATCH($A$3,$BQ$8:$BQ$12,0)*10+13,0)</f>
        <v>15</v>
      </c>
      <c r="H62" s="110" cm="1">
        <f t="array" aca="1" ref="H62" ca="1">INDIRECT("R"&amp;ROW()&amp;"C"&amp;MATCH($A$3,$BQ$8:$BQ$12,0)*10+14,0)</f>
        <v>3</v>
      </c>
      <c r="I62" s="85" cm="1">
        <f t="array" aca="1" ref="I62" ca="1">INDIRECT("R"&amp;ROW()&amp;"C"&amp;MATCH($A$3,$BQ$8:$BQ$12,0)*10+15,0)</f>
        <v>68</v>
      </c>
      <c r="J62" s="85" cm="1">
        <f t="array" aca="1" ref="J62" ca="1">INDIRECT("R"&amp;ROW()&amp;"C"&amp;MATCH($A$3,$BQ$8:$BQ$12,0)*10+16,0)</f>
        <v>31</v>
      </c>
      <c r="K62" s="86" cm="1">
        <f t="array" aca="1" ref="K62" ca="1">INDIRECT("R"&amp;ROW()&amp;"C"&amp;MATCH($A$3,$BQ$8:$BQ$12,0)*10+17,0)</f>
        <v>31.411438127371405</v>
      </c>
      <c r="M62" s="124" cm="1">
        <f t="array" aca="1" ref="M62" ca="1">IF(INDIRECT("R"&amp;ROW()&amp;$BR$16,0)="o","",INDIRECT("R"&amp;ROW()&amp;$BR$16,0))</f>
        <v>66</v>
      </c>
      <c r="N62" s="123" cm="1">
        <f t="array" aca="1" ref="N62" ca="1">IF(INDIRECT("R"&amp;ROW()&amp;$BR$17,0)="o","",INDIRECT("R"&amp;ROW()&amp;$BR$17,0))</f>
        <v>3</v>
      </c>
      <c r="O62" s="123" t="str" cm="1">
        <f t="array" aca="1" ref="O62" ca="1">IF(INDIRECT("R"&amp;ROW()&amp;$BR$18,0)="o","",INDIRECT("R"&amp;ROW()&amp;$BR$18,0))</f>
        <v/>
      </c>
      <c r="P62" s="125" t="str" cm="1">
        <f t="array" aca="1" ref="P62" ca="1">IF(INDIRECT("R"&amp;ROW()&amp;$BR$19,0)="o","",INDIRECT("R"&amp;ROW()&amp;$BR$19,0))</f>
        <v/>
      </c>
      <c r="Q62"/>
      <c r="R62" s="30">
        <v>128</v>
      </c>
      <c r="S62" s="27" t="str">
        <f t="shared" si="0"/>
        <v>98%</v>
      </c>
      <c r="T62" s="87">
        <v>126</v>
      </c>
      <c r="U62" s="87">
        <v>119</v>
      </c>
      <c r="V62" s="87">
        <v>0</v>
      </c>
      <c r="W62" s="87">
        <v>7</v>
      </c>
      <c r="X62" s="87">
        <v>66</v>
      </c>
      <c r="Y62" s="87">
        <v>68</v>
      </c>
      <c r="Z62" s="87">
        <v>66</v>
      </c>
      <c r="AA62" s="88">
        <v>0.45995168828472571</v>
      </c>
      <c r="AB62" s="30">
        <v>160</v>
      </c>
      <c r="AC62" s="27" t="str">
        <f t="shared" si="1"/>
        <v>99%</v>
      </c>
      <c r="AD62" s="87">
        <v>158</v>
      </c>
      <c r="AE62" s="87">
        <v>150</v>
      </c>
      <c r="AF62" s="87">
        <v>0</v>
      </c>
      <c r="AG62" s="87">
        <v>8</v>
      </c>
      <c r="AH62" s="87">
        <v>3</v>
      </c>
      <c r="AI62" s="87">
        <v>3</v>
      </c>
      <c r="AJ62" s="87">
        <v>3</v>
      </c>
      <c r="AK62" s="88">
        <v>0</v>
      </c>
      <c r="AL62" s="30" t="s">
        <v>136</v>
      </c>
      <c r="AM62" s="27" t="str">
        <f t="shared" si="2"/>
        <v>o</v>
      </c>
      <c r="AN62" s="87" t="s">
        <v>136</v>
      </c>
      <c r="AO62" s="87" t="s">
        <v>136</v>
      </c>
      <c r="AP62" s="87" t="s">
        <v>136</v>
      </c>
      <c r="AQ62" s="87" t="s">
        <v>136</v>
      </c>
      <c r="AR62" s="87" t="s">
        <v>136</v>
      </c>
      <c r="AS62" s="87" t="s">
        <v>136</v>
      </c>
      <c r="AT62" s="87" t="s">
        <v>136</v>
      </c>
      <c r="AU62" s="88" t="s">
        <v>136</v>
      </c>
      <c r="AV62" s="30" t="s">
        <v>136</v>
      </c>
      <c r="AW62" s="27" t="str">
        <f t="shared" si="3"/>
        <v>o</v>
      </c>
      <c r="AX62" s="87" t="s">
        <v>136</v>
      </c>
      <c r="AY62" s="87" t="s">
        <v>136</v>
      </c>
      <c r="AZ62" s="87" t="s">
        <v>136</v>
      </c>
      <c r="BA62" s="87" t="s">
        <v>136</v>
      </c>
      <c r="BB62" s="87" t="s">
        <v>136</v>
      </c>
      <c r="BC62" s="87" t="s">
        <v>136</v>
      </c>
      <c r="BD62" s="87" t="s">
        <v>136</v>
      </c>
      <c r="BE62" s="88" t="s">
        <v>136</v>
      </c>
      <c r="BF62" s="30">
        <v>288</v>
      </c>
      <c r="BG62" s="27" t="str">
        <f t="shared" si="4"/>
        <v>99%</v>
      </c>
      <c r="BH62" s="87">
        <v>284</v>
      </c>
      <c r="BI62" s="87">
        <v>269</v>
      </c>
      <c r="BJ62" s="87">
        <v>0</v>
      </c>
      <c r="BK62" s="87">
        <v>15</v>
      </c>
      <c r="BL62" s="87">
        <v>3</v>
      </c>
      <c r="BM62" s="87">
        <v>68</v>
      </c>
      <c r="BN62" s="87">
        <v>31</v>
      </c>
      <c r="BO62" s="88">
        <v>31.411438127371405</v>
      </c>
    </row>
    <row r="63" spans="1:67">
      <c r="A63" s="93" t="s">
        <v>110</v>
      </c>
      <c r="B63" s="84" cm="1">
        <f t="array" aca="1" ref="B63" ca="1">INDIRECT("R"&amp;ROW()&amp;"C"&amp;MATCH($A$3,$BQ$8:$BQ$12,0)*10+8,0)</f>
        <v>89</v>
      </c>
      <c r="C63" s="114" cm="1">
        <f t="array" aca="1" ref="C63" ca="1">IFERROR(VALUE(INDIRECT("R"&amp;ROW()&amp;"C"&amp;MATCH($A$3,$BQ$8:$BQ$12,0)*10+9,0)),"o")</f>
        <v>0.93</v>
      </c>
      <c r="D63" s="84" cm="1">
        <f t="array" aca="1" ref="D63" ca="1">INDIRECT("R"&amp;ROW()&amp;"C"&amp;MATCH($A$3,$BQ$8:$BQ$12,0)*10+10,0)</f>
        <v>83</v>
      </c>
      <c r="E63" s="85" cm="1">
        <f t="array" aca="1" ref="E63" ca="1">INDIRECT("R"&amp;ROW()&amp;"C"&amp;MATCH($A$3,$BQ$8:$BQ$12,0)*10+11,0)</f>
        <v>83</v>
      </c>
      <c r="F63" s="85" cm="1">
        <f t="array" aca="1" ref="F63" ca="1">INDIRECT("R"&amp;ROW()&amp;"C"&amp;MATCH($A$3,$BQ$8:$BQ$12,0)*10+12,0)</f>
        <v>0</v>
      </c>
      <c r="G63" s="86" cm="1">
        <f t="array" aca="1" ref="G63" ca="1">INDIRECT("R"&amp;ROW()&amp;"C"&amp;MATCH($A$3,$BQ$8:$BQ$12,0)*10+13,0)</f>
        <v>0</v>
      </c>
      <c r="H63" s="110" cm="1">
        <f t="array" aca="1" ref="H63" ca="1">INDIRECT("R"&amp;ROW()&amp;"C"&amp;MATCH($A$3,$BQ$8:$BQ$12,0)*10+14,0)</f>
        <v>53</v>
      </c>
      <c r="I63" s="85" cm="1">
        <f t="array" aca="1" ref="I63" ca="1">INDIRECT("R"&amp;ROW()&amp;"C"&amp;MATCH($A$3,$BQ$8:$BQ$12,0)*10+15,0)</f>
        <v>84</v>
      </c>
      <c r="J63" s="85" cm="1">
        <f t="array" aca="1" ref="J63" ca="1">INDIRECT("R"&amp;ROW()&amp;"C"&amp;MATCH($A$3,$BQ$8:$BQ$12,0)*10+16,0)</f>
        <v>69</v>
      </c>
      <c r="K63" s="86" cm="1">
        <f t="array" aca="1" ref="K63" ca="1">INDIRECT("R"&amp;ROW()&amp;"C"&amp;MATCH($A$3,$BQ$8:$BQ$12,0)*10+17,0)</f>
        <v>15.584036076351756</v>
      </c>
      <c r="M63" s="124" t="str" cm="1">
        <f t="array" aca="1" ref="M63" ca="1">IF(INDIRECT("R"&amp;ROW()&amp;$BR$16,0)="o","",INDIRECT("R"&amp;ROW()&amp;$BR$16,0))</f>
        <v/>
      </c>
      <c r="N63" s="123" t="str" cm="1">
        <f t="array" aca="1" ref="N63" ca="1">IF(INDIRECT("R"&amp;ROW()&amp;$BR$17,0)="o","",INDIRECT("R"&amp;ROW()&amp;$BR$17,0))</f>
        <v/>
      </c>
      <c r="O63" s="123" cm="1">
        <f t="array" aca="1" ref="O63" ca="1">IF(INDIRECT("R"&amp;ROW()&amp;$BR$18,0)="o","",INDIRECT("R"&amp;ROW()&amp;$BR$18,0))</f>
        <v>84</v>
      </c>
      <c r="P63" s="125" cm="1">
        <f t="array" aca="1" ref="P63" ca="1">IF(INDIRECT("R"&amp;ROW()&amp;$BR$19,0)="o","",INDIRECT("R"&amp;ROW()&amp;$BR$19,0))</f>
        <v>53</v>
      </c>
      <c r="Q63"/>
      <c r="R63" s="30" t="s">
        <v>136</v>
      </c>
      <c r="S63" s="27" t="str">
        <f t="shared" si="0"/>
        <v>o</v>
      </c>
      <c r="T63" s="87" t="s">
        <v>136</v>
      </c>
      <c r="U63" s="87" t="s">
        <v>136</v>
      </c>
      <c r="V63" s="87" t="s">
        <v>136</v>
      </c>
      <c r="W63" s="87" t="s">
        <v>136</v>
      </c>
      <c r="X63" s="87" t="s">
        <v>136</v>
      </c>
      <c r="Y63" s="87" t="s">
        <v>136</v>
      </c>
      <c r="Z63" s="87" t="s">
        <v>136</v>
      </c>
      <c r="AA63" s="88" t="s">
        <v>136</v>
      </c>
      <c r="AB63" s="30" t="s">
        <v>136</v>
      </c>
      <c r="AC63" s="27" t="str">
        <f t="shared" si="1"/>
        <v>o</v>
      </c>
      <c r="AD63" s="87" t="s">
        <v>136</v>
      </c>
      <c r="AE63" s="87" t="s">
        <v>136</v>
      </c>
      <c r="AF63" s="87" t="s">
        <v>136</v>
      </c>
      <c r="AG63" s="87" t="s">
        <v>136</v>
      </c>
      <c r="AH63" s="87" t="s">
        <v>136</v>
      </c>
      <c r="AI63" s="87" t="s">
        <v>136</v>
      </c>
      <c r="AJ63" s="87" t="s">
        <v>136</v>
      </c>
      <c r="AK63" s="88" t="s">
        <v>136</v>
      </c>
      <c r="AL63" s="30">
        <v>46</v>
      </c>
      <c r="AM63" s="27" t="str">
        <f t="shared" si="2"/>
        <v>93%</v>
      </c>
      <c r="AN63" s="87">
        <v>43</v>
      </c>
      <c r="AO63" s="87">
        <v>43</v>
      </c>
      <c r="AP63" s="87">
        <v>0</v>
      </c>
      <c r="AQ63" s="87">
        <v>0</v>
      </c>
      <c r="AR63" s="87">
        <v>84</v>
      </c>
      <c r="AS63" s="87">
        <v>84</v>
      </c>
      <c r="AT63" s="87">
        <v>84</v>
      </c>
      <c r="AU63" s="88">
        <v>0</v>
      </c>
      <c r="AV63" s="30">
        <v>43</v>
      </c>
      <c r="AW63" s="27" t="str">
        <f t="shared" si="3"/>
        <v>93%</v>
      </c>
      <c r="AX63" s="87">
        <v>40</v>
      </c>
      <c r="AY63" s="87">
        <v>40</v>
      </c>
      <c r="AZ63" s="87" t="s">
        <v>136</v>
      </c>
      <c r="BA63" s="87" t="s">
        <v>136</v>
      </c>
      <c r="BB63" s="87">
        <v>53</v>
      </c>
      <c r="BC63" s="87">
        <v>53</v>
      </c>
      <c r="BD63" s="87">
        <v>53</v>
      </c>
      <c r="BE63" s="88">
        <v>0</v>
      </c>
      <c r="BF63" s="30">
        <v>89</v>
      </c>
      <c r="BG63" s="27" t="str">
        <f t="shared" si="4"/>
        <v>93%</v>
      </c>
      <c r="BH63" s="87">
        <v>83</v>
      </c>
      <c r="BI63" s="87">
        <v>83</v>
      </c>
      <c r="BJ63" s="87">
        <v>0</v>
      </c>
      <c r="BK63" s="87">
        <v>0</v>
      </c>
      <c r="BL63" s="87">
        <v>53</v>
      </c>
      <c r="BM63" s="87">
        <v>84</v>
      </c>
      <c r="BN63" s="87">
        <v>69</v>
      </c>
      <c r="BO63" s="88">
        <v>15.584036076351756</v>
      </c>
    </row>
    <row r="64" spans="1:67">
      <c r="A64" s="93" t="s">
        <v>111</v>
      </c>
      <c r="B64" s="84" cm="1">
        <f t="array" aca="1" ref="B64" ca="1">INDIRECT("R"&amp;ROW()&amp;"C"&amp;MATCH($A$3,$BQ$8:$BQ$12,0)*10+8,0)</f>
        <v>410</v>
      </c>
      <c r="C64" s="114" cm="1">
        <f t="array" aca="1" ref="C64" ca="1">IFERROR(VALUE(INDIRECT("R"&amp;ROW()&amp;"C"&amp;MATCH($A$3,$BQ$8:$BQ$12,0)*10+9,0)),"o")</f>
        <v>0.9</v>
      </c>
      <c r="D64" s="84" cm="1">
        <f t="array" aca="1" ref="D64" ca="1">INDIRECT("R"&amp;ROW()&amp;"C"&amp;MATCH($A$3,$BQ$8:$BQ$12,0)*10+10,0)</f>
        <v>368</v>
      </c>
      <c r="E64" s="85" cm="1">
        <f t="array" aca="1" ref="E64" ca="1">INDIRECT("R"&amp;ROW()&amp;"C"&amp;MATCH($A$3,$BQ$8:$BQ$12,0)*10+11,0)</f>
        <v>368</v>
      </c>
      <c r="F64" s="85" cm="1">
        <f t="array" aca="1" ref="F64" ca="1">INDIRECT("R"&amp;ROW()&amp;"C"&amp;MATCH($A$3,$BQ$8:$BQ$12,0)*10+12,0)</f>
        <v>0</v>
      </c>
      <c r="G64" s="86" cm="1">
        <f t="array" aca="1" ref="G64" ca="1">INDIRECT("R"&amp;ROW()&amp;"C"&amp;MATCH($A$3,$BQ$8:$BQ$12,0)*10+13,0)</f>
        <v>1</v>
      </c>
      <c r="H64" s="110" cm="1">
        <f t="array" aca="1" ref="H64" ca="1">INDIRECT("R"&amp;ROW()&amp;"C"&amp;MATCH($A$3,$BQ$8:$BQ$12,0)*10+14,0)</f>
        <v>12</v>
      </c>
      <c r="I64" s="85" cm="1">
        <f t="array" aca="1" ref="I64" ca="1">INDIRECT("R"&amp;ROW()&amp;"C"&amp;MATCH($A$3,$BQ$8:$BQ$12,0)*10+15,0)</f>
        <v>119</v>
      </c>
      <c r="J64" s="85" cm="1">
        <f t="array" aca="1" ref="J64" ca="1">INDIRECT("R"&amp;ROW()&amp;"C"&amp;MATCH($A$3,$BQ$8:$BQ$12,0)*10+16,0)</f>
        <v>57</v>
      </c>
      <c r="K64" s="86" cm="1">
        <f t="array" aca="1" ref="K64" ca="1">INDIRECT("R"&amp;ROW()&amp;"C"&amp;MATCH($A$3,$BQ$8:$BQ$12,0)*10+17,0)</f>
        <v>40.394691167494244</v>
      </c>
      <c r="M64" s="124" t="str" cm="1">
        <f t="array" aca="1" ref="M64" ca="1">IF(INDIRECT("R"&amp;ROW()&amp;$BR$16,0)="o","",INDIRECT("R"&amp;ROW()&amp;$BR$16,0))</f>
        <v/>
      </c>
      <c r="N64" s="123" cm="1">
        <f t="array" aca="1" ref="N64" ca="1">IF(INDIRECT("R"&amp;ROW()&amp;$BR$17,0)="o","",INDIRECT("R"&amp;ROW()&amp;$BR$17,0))</f>
        <v>107</v>
      </c>
      <c r="O64" s="123" cm="1">
        <f t="array" aca="1" ref="O64" ca="1">IF(INDIRECT("R"&amp;ROW()&amp;$BR$18,0)="o","",INDIRECT("R"&amp;ROW()&amp;$BR$18,0))</f>
        <v>49</v>
      </c>
      <c r="P64" s="125" cm="1">
        <f t="array" aca="1" ref="P64" ca="1">IF(INDIRECT("R"&amp;ROW()&amp;$BR$19,0)="o","",INDIRECT("R"&amp;ROW()&amp;$BR$19,0))</f>
        <v>12</v>
      </c>
      <c r="Q64"/>
      <c r="R64" s="30" t="s">
        <v>136</v>
      </c>
      <c r="S64" s="27" t="str">
        <f t="shared" si="0"/>
        <v>o</v>
      </c>
      <c r="T64" s="87" t="s">
        <v>136</v>
      </c>
      <c r="U64" s="87" t="s">
        <v>136</v>
      </c>
      <c r="V64" s="87" t="s">
        <v>136</v>
      </c>
      <c r="W64" s="87" t="s">
        <v>136</v>
      </c>
      <c r="X64" s="87" t="s">
        <v>136</v>
      </c>
      <c r="Y64" s="87" t="s">
        <v>136</v>
      </c>
      <c r="Z64" s="87" t="s">
        <v>136</v>
      </c>
      <c r="AA64" s="88" t="s">
        <v>136</v>
      </c>
      <c r="AB64" s="30">
        <v>157</v>
      </c>
      <c r="AC64" s="27" t="str">
        <f t="shared" si="1"/>
        <v>83%</v>
      </c>
      <c r="AD64" s="87">
        <v>131</v>
      </c>
      <c r="AE64" s="87">
        <v>131</v>
      </c>
      <c r="AF64" s="87">
        <v>0</v>
      </c>
      <c r="AG64" s="87">
        <v>0</v>
      </c>
      <c r="AH64" s="87">
        <v>101</v>
      </c>
      <c r="AI64" s="87">
        <v>119</v>
      </c>
      <c r="AJ64" s="87">
        <v>107</v>
      </c>
      <c r="AK64" s="88">
        <v>7.8085879518339478</v>
      </c>
      <c r="AL64" s="30">
        <v>120</v>
      </c>
      <c r="AM64" s="27" t="str">
        <f t="shared" si="2"/>
        <v>92%</v>
      </c>
      <c r="AN64" s="87">
        <v>110</v>
      </c>
      <c r="AO64" s="87">
        <v>110</v>
      </c>
      <c r="AP64" s="87">
        <v>0</v>
      </c>
      <c r="AQ64" s="87">
        <v>1</v>
      </c>
      <c r="AR64" s="87">
        <v>49</v>
      </c>
      <c r="AS64" s="87">
        <v>49</v>
      </c>
      <c r="AT64" s="87">
        <v>49</v>
      </c>
      <c r="AU64" s="88">
        <v>0</v>
      </c>
      <c r="AV64" s="30">
        <v>133</v>
      </c>
      <c r="AW64" s="27" t="str">
        <f t="shared" si="3"/>
        <v>95%</v>
      </c>
      <c r="AX64" s="87">
        <v>127</v>
      </c>
      <c r="AY64" s="87">
        <v>127</v>
      </c>
      <c r="AZ64" s="87" t="s">
        <v>136</v>
      </c>
      <c r="BA64" s="87" t="s">
        <v>136</v>
      </c>
      <c r="BB64" s="87">
        <v>12</v>
      </c>
      <c r="BC64" s="87">
        <v>34</v>
      </c>
      <c r="BD64" s="87">
        <v>12</v>
      </c>
      <c r="BE64" s="88">
        <v>1.9521843207154539</v>
      </c>
      <c r="BF64" s="30">
        <v>410</v>
      </c>
      <c r="BG64" s="27" t="str">
        <f t="shared" si="4"/>
        <v>90%</v>
      </c>
      <c r="BH64" s="87">
        <v>368</v>
      </c>
      <c r="BI64" s="87">
        <v>368</v>
      </c>
      <c r="BJ64" s="87">
        <v>0</v>
      </c>
      <c r="BK64" s="87">
        <v>1</v>
      </c>
      <c r="BL64" s="87">
        <v>12</v>
      </c>
      <c r="BM64" s="87">
        <v>119</v>
      </c>
      <c r="BN64" s="87">
        <v>57</v>
      </c>
      <c r="BO64" s="88">
        <v>40.394691167494244</v>
      </c>
    </row>
    <row r="65" spans="1:67">
      <c r="A65" s="93" t="s">
        <v>112</v>
      </c>
      <c r="B65" s="84" cm="1">
        <f t="array" aca="1" ref="B65" ca="1">INDIRECT("R"&amp;ROW()&amp;"C"&amp;MATCH($A$3,$BQ$8:$BQ$12,0)*10+8,0)</f>
        <v>159</v>
      </c>
      <c r="C65" s="114" cm="1">
        <f t="array" aca="1" ref="C65" ca="1">IFERROR(VALUE(INDIRECT("R"&amp;ROW()&amp;"C"&amp;MATCH($A$3,$BQ$8:$BQ$12,0)*10+9,0)),"o")</f>
        <v>0.47</v>
      </c>
      <c r="D65" s="84" cm="1">
        <f t="array" aca="1" ref="D65" ca="1">INDIRECT("R"&amp;ROW()&amp;"C"&amp;MATCH($A$3,$BQ$8:$BQ$12,0)*10+10,0)</f>
        <v>75</v>
      </c>
      <c r="E65" s="85" cm="1">
        <f t="array" aca="1" ref="E65" ca="1">INDIRECT("R"&amp;ROW()&amp;"C"&amp;MATCH($A$3,$BQ$8:$BQ$12,0)*10+11,0)</f>
        <v>73</v>
      </c>
      <c r="F65" s="85" cm="1">
        <f t="array" aca="1" ref="F65" ca="1">INDIRECT("R"&amp;ROW()&amp;"C"&amp;MATCH($A$3,$BQ$8:$BQ$12,0)*10+12,0)</f>
        <v>0</v>
      </c>
      <c r="G65" s="86" cm="1">
        <f t="array" aca="1" ref="G65" ca="1">INDIRECT("R"&amp;ROW()&amp;"C"&amp;MATCH($A$3,$BQ$8:$BQ$12,0)*10+13,0)</f>
        <v>2</v>
      </c>
      <c r="H65" s="110" cm="1">
        <f t="array" aca="1" ref="H65" ca="1">INDIRECT("R"&amp;ROW()&amp;"C"&amp;MATCH($A$3,$BQ$8:$BQ$12,0)*10+14,0)</f>
        <v>19</v>
      </c>
      <c r="I65" s="85" cm="1">
        <f t="array" aca="1" ref="I65" ca="1">INDIRECT("R"&amp;ROW()&amp;"C"&amp;MATCH($A$3,$BQ$8:$BQ$12,0)*10+15,0)</f>
        <v>25</v>
      </c>
      <c r="J65" s="85" cm="1">
        <f t="array" aca="1" ref="J65" ca="1">INDIRECT("R"&amp;ROW()&amp;"C"&amp;MATCH($A$3,$BQ$8:$BQ$12,0)*10+16,0)</f>
        <v>25</v>
      </c>
      <c r="K65" s="86" cm="1">
        <f t="array" aca="1" ref="K65" ca="1">INDIRECT("R"&amp;ROW()&amp;"C"&amp;MATCH($A$3,$BQ$8:$BQ$12,0)*10+17,0)</f>
        <v>0.69282032302751972</v>
      </c>
      <c r="M65" s="124" t="str" cm="1">
        <f t="array" aca="1" ref="M65" ca="1">IF(INDIRECT("R"&amp;ROW()&amp;$BR$16,0)="o","",INDIRECT("R"&amp;ROW()&amp;$BR$16,0))</f>
        <v/>
      </c>
      <c r="N65" s="123" t="str" cm="1">
        <f t="array" aca="1" ref="N65" ca="1">IF(INDIRECT("R"&amp;ROW()&amp;$BR$17,0)="o","",INDIRECT("R"&amp;ROW()&amp;$BR$17,0))</f>
        <v/>
      </c>
      <c r="O65" s="123" cm="1">
        <f t="array" aca="1" ref="O65" ca="1">IF(INDIRECT("R"&amp;ROW()&amp;$BR$18,0)="o","",INDIRECT("R"&amp;ROW()&amp;$BR$18,0))</f>
        <v>25</v>
      </c>
      <c r="P65" s="125" t="str" cm="1">
        <f t="array" aca="1" ref="P65" ca="1">IF(INDIRECT("R"&amp;ROW()&amp;$BR$19,0)="o","",INDIRECT("R"&amp;ROW()&amp;$BR$19,0))</f>
        <v/>
      </c>
      <c r="Q65"/>
      <c r="R65" s="30" t="s">
        <v>136</v>
      </c>
      <c r="S65" s="27" t="str">
        <f t="shared" si="0"/>
        <v>o</v>
      </c>
      <c r="T65" s="87" t="s">
        <v>136</v>
      </c>
      <c r="U65" s="87" t="s">
        <v>136</v>
      </c>
      <c r="V65" s="87" t="s">
        <v>136</v>
      </c>
      <c r="W65" s="87" t="s">
        <v>136</v>
      </c>
      <c r="X65" s="87" t="s">
        <v>136</v>
      </c>
      <c r="Y65" s="87" t="s">
        <v>136</v>
      </c>
      <c r="Z65" s="87" t="s">
        <v>136</v>
      </c>
      <c r="AA65" s="88" t="s">
        <v>136</v>
      </c>
      <c r="AB65" s="30">
        <v>84</v>
      </c>
      <c r="AC65" s="27" t="str">
        <f t="shared" si="1"/>
        <v>0%</v>
      </c>
      <c r="AD65" s="87">
        <v>0</v>
      </c>
      <c r="AE65" s="87">
        <v>0</v>
      </c>
      <c r="AF65" s="87">
        <v>0</v>
      </c>
      <c r="AG65" s="87">
        <v>0</v>
      </c>
      <c r="AH65" s="87">
        <v>0</v>
      </c>
      <c r="AI65" s="87">
        <v>0</v>
      </c>
      <c r="AJ65" s="87" t="s">
        <v>136</v>
      </c>
      <c r="AK65" s="88" t="s">
        <v>136</v>
      </c>
      <c r="AL65" s="30">
        <v>75</v>
      </c>
      <c r="AM65" s="27" t="str">
        <f t="shared" si="2"/>
        <v>100%</v>
      </c>
      <c r="AN65" s="87">
        <v>75</v>
      </c>
      <c r="AO65" s="87">
        <v>73</v>
      </c>
      <c r="AP65" s="87">
        <v>0</v>
      </c>
      <c r="AQ65" s="87">
        <v>2</v>
      </c>
      <c r="AR65" s="87">
        <v>19</v>
      </c>
      <c r="AS65" s="87">
        <v>25</v>
      </c>
      <c r="AT65" s="87">
        <v>25</v>
      </c>
      <c r="AU65" s="88">
        <v>0.69282032302751972</v>
      </c>
      <c r="AV65" s="30" t="s">
        <v>136</v>
      </c>
      <c r="AW65" s="27" t="str">
        <f t="shared" si="3"/>
        <v>o</v>
      </c>
      <c r="AX65" s="87" t="s">
        <v>136</v>
      </c>
      <c r="AY65" s="87" t="s">
        <v>136</v>
      </c>
      <c r="AZ65" s="87" t="s">
        <v>136</v>
      </c>
      <c r="BA65" s="87" t="s">
        <v>136</v>
      </c>
      <c r="BB65" s="87" t="s">
        <v>136</v>
      </c>
      <c r="BC65" s="87" t="s">
        <v>136</v>
      </c>
      <c r="BD65" s="87" t="s">
        <v>136</v>
      </c>
      <c r="BE65" s="88" t="s">
        <v>136</v>
      </c>
      <c r="BF65" s="30">
        <v>159</v>
      </c>
      <c r="BG65" s="27" t="str">
        <f t="shared" si="4"/>
        <v>47%</v>
      </c>
      <c r="BH65" s="87">
        <v>75</v>
      </c>
      <c r="BI65" s="87">
        <v>73</v>
      </c>
      <c r="BJ65" s="87">
        <v>0</v>
      </c>
      <c r="BK65" s="87">
        <v>2</v>
      </c>
      <c r="BL65" s="87">
        <v>19</v>
      </c>
      <c r="BM65" s="87">
        <v>25</v>
      </c>
      <c r="BN65" s="87">
        <v>25</v>
      </c>
      <c r="BO65" s="88">
        <v>0.69282032302751972</v>
      </c>
    </row>
    <row r="66" spans="1:67">
      <c r="A66" s="93" t="s">
        <v>113</v>
      </c>
      <c r="B66" s="84" cm="1">
        <f t="array" aca="1" ref="B66" ca="1">INDIRECT("R"&amp;ROW()&amp;"C"&amp;MATCH($A$3,$BQ$8:$BQ$12,0)*10+8,0)</f>
        <v>111</v>
      </c>
      <c r="C66" s="114" cm="1">
        <f t="array" aca="1" ref="C66" ca="1">IFERROR(VALUE(INDIRECT("R"&amp;ROW()&amp;"C"&amp;MATCH($A$3,$BQ$8:$BQ$12,0)*10+9,0)),"o")</f>
        <v>0.22</v>
      </c>
      <c r="D66" s="84" cm="1">
        <f t="array" aca="1" ref="D66" ca="1">INDIRECT("R"&amp;ROW()&amp;"C"&amp;MATCH($A$3,$BQ$8:$BQ$12,0)*10+10,0)</f>
        <v>24</v>
      </c>
      <c r="E66" s="85" cm="1">
        <f t="array" aca="1" ref="E66" ca="1">INDIRECT("R"&amp;ROW()&amp;"C"&amp;MATCH($A$3,$BQ$8:$BQ$12,0)*10+11,0)</f>
        <v>12</v>
      </c>
      <c r="F66" s="85" cm="1">
        <f t="array" aca="1" ref="F66" ca="1">INDIRECT("R"&amp;ROW()&amp;"C"&amp;MATCH($A$3,$BQ$8:$BQ$12,0)*10+12,0)</f>
        <v>13</v>
      </c>
      <c r="G66" s="86" t="str" cm="1">
        <f t="array" aca="1" ref="G66" ca="1">INDIRECT("R"&amp;ROW()&amp;"C"&amp;MATCH($A$3,$BQ$8:$BQ$12,0)*10+13,0)</f>
        <v>o</v>
      </c>
      <c r="H66" s="110" cm="1">
        <f t="array" aca="1" ref="H66" ca="1">INDIRECT("R"&amp;ROW()&amp;"C"&amp;MATCH($A$3,$BQ$8:$BQ$12,0)*10+14,0)</f>
        <v>55</v>
      </c>
      <c r="I66" s="85" cm="1">
        <f t="array" aca="1" ref="I66" ca="1">INDIRECT("R"&amp;ROW()&amp;"C"&amp;MATCH($A$3,$BQ$8:$BQ$12,0)*10+15,0)</f>
        <v>102</v>
      </c>
      <c r="J66" s="85" cm="1">
        <f t="array" aca="1" ref="J66" ca="1">INDIRECT("R"&amp;ROW()&amp;"C"&amp;MATCH($A$3,$BQ$8:$BQ$12,0)*10+16,0)</f>
        <v>77</v>
      </c>
      <c r="K66" s="86" cm="1">
        <f t="array" aca="1" ref="K66" ca="1">INDIRECT("R"&amp;ROW()&amp;"C"&amp;MATCH($A$3,$BQ$8:$BQ$12,0)*10+17,0)</f>
        <v>24.005434167396711</v>
      </c>
      <c r="M66" s="124" t="str" cm="1">
        <f t="array" aca="1" ref="M66" ca="1">IF(INDIRECT("R"&amp;ROW()&amp;$BR$16,0)="o","",INDIRECT("R"&amp;ROW()&amp;$BR$16,0))</f>
        <v/>
      </c>
      <c r="N66" s="123" t="str" cm="1">
        <f t="array" aca="1" ref="N66" ca="1">IF(INDIRECT("R"&amp;ROW()&amp;$BR$17,0)="o","",INDIRECT("R"&amp;ROW()&amp;$BR$17,0))</f>
        <v/>
      </c>
      <c r="O66" s="123" t="str" cm="1">
        <f t="array" aca="1" ref="O66" ca="1">IF(INDIRECT("R"&amp;ROW()&amp;$BR$18,0)="o","",INDIRECT("R"&amp;ROW()&amp;$BR$18,0))</f>
        <v/>
      </c>
      <c r="P66" s="125" cm="1">
        <f t="array" aca="1" ref="P66" ca="1">IF(INDIRECT("R"&amp;ROW()&amp;$BR$19,0)="o","",INDIRECT("R"&amp;ROW()&amp;$BR$19,0))</f>
        <v>77</v>
      </c>
      <c r="Q66"/>
      <c r="R66" s="30" t="s">
        <v>136</v>
      </c>
      <c r="S66" s="27" t="str">
        <f t="shared" si="0"/>
        <v>o</v>
      </c>
      <c r="T66" s="87" t="s">
        <v>136</v>
      </c>
      <c r="U66" s="87" t="s">
        <v>136</v>
      </c>
      <c r="V66" s="87" t="s">
        <v>136</v>
      </c>
      <c r="W66" s="87" t="s">
        <v>136</v>
      </c>
      <c r="X66" s="87" t="s">
        <v>136</v>
      </c>
      <c r="Y66" s="87" t="s">
        <v>136</v>
      </c>
      <c r="Z66" s="87" t="s">
        <v>136</v>
      </c>
      <c r="AA66" s="88" t="s">
        <v>136</v>
      </c>
      <c r="AB66" s="30" t="s">
        <v>136</v>
      </c>
      <c r="AC66" s="27" t="str">
        <f t="shared" si="1"/>
        <v>o</v>
      </c>
      <c r="AD66" s="87" t="s">
        <v>136</v>
      </c>
      <c r="AE66" s="87" t="s">
        <v>136</v>
      </c>
      <c r="AF66" s="87" t="s">
        <v>136</v>
      </c>
      <c r="AG66" s="87" t="s">
        <v>136</v>
      </c>
      <c r="AH66" s="87" t="s">
        <v>136</v>
      </c>
      <c r="AI66" s="87" t="s">
        <v>136</v>
      </c>
      <c r="AJ66" s="87" t="s">
        <v>136</v>
      </c>
      <c r="AK66" s="88" t="s">
        <v>136</v>
      </c>
      <c r="AL66" s="30" t="s">
        <v>136</v>
      </c>
      <c r="AM66" s="27" t="str">
        <f t="shared" si="2"/>
        <v>o</v>
      </c>
      <c r="AN66" s="87" t="s">
        <v>136</v>
      </c>
      <c r="AO66" s="87" t="s">
        <v>136</v>
      </c>
      <c r="AP66" s="87" t="s">
        <v>136</v>
      </c>
      <c r="AQ66" s="87" t="s">
        <v>136</v>
      </c>
      <c r="AR66" s="87" t="s">
        <v>136</v>
      </c>
      <c r="AS66" s="87" t="s">
        <v>136</v>
      </c>
      <c r="AT66" s="87" t="s">
        <v>136</v>
      </c>
      <c r="AU66" s="88" t="s">
        <v>136</v>
      </c>
      <c r="AV66" s="30">
        <v>111</v>
      </c>
      <c r="AW66" s="27" t="str">
        <f t="shared" si="3"/>
        <v>22%</v>
      </c>
      <c r="AX66" s="87">
        <v>24</v>
      </c>
      <c r="AY66" s="87">
        <v>12</v>
      </c>
      <c r="AZ66" s="87">
        <v>13</v>
      </c>
      <c r="BA66" s="87" t="s">
        <v>136</v>
      </c>
      <c r="BB66" s="87">
        <v>55</v>
      </c>
      <c r="BC66" s="87">
        <v>102</v>
      </c>
      <c r="BD66" s="87">
        <v>77</v>
      </c>
      <c r="BE66" s="88">
        <v>24.005434167396711</v>
      </c>
      <c r="BF66" s="30">
        <v>111</v>
      </c>
      <c r="BG66" s="27" t="str">
        <f t="shared" si="4"/>
        <v>22%</v>
      </c>
      <c r="BH66" s="87">
        <v>24</v>
      </c>
      <c r="BI66" s="87">
        <v>12</v>
      </c>
      <c r="BJ66" s="87">
        <v>13</v>
      </c>
      <c r="BK66" s="87" t="s">
        <v>136</v>
      </c>
      <c r="BL66" s="87">
        <v>55</v>
      </c>
      <c r="BM66" s="87">
        <v>102</v>
      </c>
      <c r="BN66" s="87">
        <v>77</v>
      </c>
      <c r="BO66" s="88">
        <v>24.005434167396711</v>
      </c>
    </row>
    <row r="67" spans="1:67">
      <c r="A67" s="93" t="s">
        <v>114</v>
      </c>
      <c r="B67" s="84" cm="1">
        <f t="array" aca="1" ref="B67" ca="1">INDIRECT("R"&amp;ROW()&amp;"C"&amp;MATCH($A$3,$BQ$8:$BQ$12,0)*10+8,0)</f>
        <v>832</v>
      </c>
      <c r="C67" s="114" cm="1">
        <f t="array" aca="1" ref="C67" ca="1">IFERROR(VALUE(INDIRECT("R"&amp;ROW()&amp;"C"&amp;MATCH($A$3,$BQ$8:$BQ$12,0)*10+9,0)),"o")</f>
        <v>0.75</v>
      </c>
      <c r="D67" s="84" cm="1">
        <f t="array" aca="1" ref="D67" ca="1">INDIRECT("R"&amp;ROW()&amp;"C"&amp;MATCH($A$3,$BQ$8:$BQ$12,0)*10+10,0)</f>
        <v>628</v>
      </c>
      <c r="E67" s="85" cm="1">
        <f t="array" aca="1" ref="E67" ca="1">INDIRECT("R"&amp;ROW()&amp;"C"&amp;MATCH($A$3,$BQ$8:$BQ$12,0)*10+11,0)</f>
        <v>623</v>
      </c>
      <c r="F67" s="85" cm="1">
        <f t="array" aca="1" ref="F67" ca="1">INDIRECT("R"&amp;ROW()&amp;"C"&amp;MATCH($A$3,$BQ$8:$BQ$12,0)*10+12,0)</f>
        <v>0</v>
      </c>
      <c r="G67" s="86" cm="1">
        <f t="array" aca="1" ref="G67" ca="1">INDIRECT("R"&amp;ROW()&amp;"C"&amp;MATCH($A$3,$BQ$8:$BQ$12,0)*10+13,0)</f>
        <v>3</v>
      </c>
      <c r="H67" s="110" cm="1">
        <f t="array" aca="1" ref="H67" ca="1">INDIRECT("R"&amp;ROW()&amp;"C"&amp;MATCH($A$3,$BQ$8:$BQ$12,0)*10+14,0)</f>
        <v>9</v>
      </c>
      <c r="I67" s="85" cm="1">
        <f t="array" aca="1" ref="I67" ca="1">INDIRECT("R"&amp;ROW()&amp;"C"&amp;MATCH($A$3,$BQ$8:$BQ$12,0)*10+15,0)</f>
        <v>144</v>
      </c>
      <c r="J67" s="85" cm="1">
        <f t="array" aca="1" ref="J67" ca="1">INDIRECT("R"&amp;ROW()&amp;"C"&amp;MATCH($A$3,$BQ$8:$BQ$12,0)*10+16,0)</f>
        <v>75</v>
      </c>
      <c r="K67" s="86" cm="1">
        <f t="array" aca="1" ref="K67" ca="1">INDIRECT("R"&amp;ROW()&amp;"C"&amp;MATCH($A$3,$BQ$8:$BQ$12,0)*10+17,0)</f>
        <v>49.459059036713363</v>
      </c>
      <c r="M67" s="124" t="str" cm="1">
        <f t="array" aca="1" ref="M67" ca="1">IF(INDIRECT("R"&amp;ROW()&amp;$BR$16,0)="o","",INDIRECT("R"&amp;ROW()&amp;$BR$16,0))</f>
        <v/>
      </c>
      <c r="N67" s="123" cm="1">
        <f t="array" aca="1" ref="N67" ca="1">IF(INDIRECT("R"&amp;ROW()&amp;$BR$17,0)="o","",INDIRECT("R"&amp;ROW()&amp;$BR$17,0))</f>
        <v>127</v>
      </c>
      <c r="O67" s="123" cm="1">
        <f t="array" aca="1" ref="O67" ca="1">IF(INDIRECT("R"&amp;ROW()&amp;$BR$18,0)="o","",INDIRECT("R"&amp;ROW()&amp;$BR$18,0))</f>
        <v>11</v>
      </c>
      <c r="P67" s="125" cm="1">
        <f t="array" aca="1" ref="P67" ca="1">IF(INDIRECT("R"&amp;ROW()&amp;$BR$19,0)="o","",INDIRECT("R"&amp;ROW()&amp;$BR$19,0))</f>
        <v>74</v>
      </c>
      <c r="Q67"/>
      <c r="R67" s="30" t="s">
        <v>136</v>
      </c>
      <c r="S67" s="27" t="str">
        <f t="shared" si="0"/>
        <v>o</v>
      </c>
      <c r="T67" s="87" t="s">
        <v>136</v>
      </c>
      <c r="U67" s="87" t="s">
        <v>136</v>
      </c>
      <c r="V67" s="87" t="s">
        <v>136</v>
      </c>
      <c r="W67" s="87" t="s">
        <v>136</v>
      </c>
      <c r="X67" s="87" t="s">
        <v>136</v>
      </c>
      <c r="Y67" s="87" t="s">
        <v>136</v>
      </c>
      <c r="Z67" s="87" t="s">
        <v>136</v>
      </c>
      <c r="AA67" s="88" t="s">
        <v>136</v>
      </c>
      <c r="AB67" s="30">
        <v>371</v>
      </c>
      <c r="AC67" s="27" t="str">
        <f t="shared" si="1"/>
        <v>67%</v>
      </c>
      <c r="AD67" s="87">
        <v>250</v>
      </c>
      <c r="AE67" s="87">
        <v>250</v>
      </c>
      <c r="AF67" s="87">
        <v>0</v>
      </c>
      <c r="AG67" s="87">
        <v>0</v>
      </c>
      <c r="AH67" s="87">
        <v>9</v>
      </c>
      <c r="AI67" s="87">
        <v>144</v>
      </c>
      <c r="AJ67" s="87">
        <v>127</v>
      </c>
      <c r="AK67" s="88">
        <v>7.6617959034330188</v>
      </c>
      <c r="AL67" s="30">
        <v>232</v>
      </c>
      <c r="AM67" s="27" t="str">
        <f t="shared" si="2"/>
        <v>88%</v>
      </c>
      <c r="AN67" s="87">
        <v>205</v>
      </c>
      <c r="AO67" s="87">
        <v>202</v>
      </c>
      <c r="AP67" s="87">
        <v>0</v>
      </c>
      <c r="AQ67" s="87">
        <v>3</v>
      </c>
      <c r="AR67" s="87">
        <v>11</v>
      </c>
      <c r="AS67" s="87">
        <v>12</v>
      </c>
      <c r="AT67" s="87">
        <v>11</v>
      </c>
      <c r="AU67" s="88">
        <v>0.31230136290740229</v>
      </c>
      <c r="AV67" s="30">
        <v>229</v>
      </c>
      <c r="AW67" s="27" t="str">
        <f t="shared" si="3"/>
        <v>76%</v>
      </c>
      <c r="AX67" s="87">
        <v>173</v>
      </c>
      <c r="AY67" s="87">
        <v>171</v>
      </c>
      <c r="AZ67" s="87" t="s">
        <v>136</v>
      </c>
      <c r="BA67" s="87" t="s">
        <v>136</v>
      </c>
      <c r="BB67" s="87">
        <v>74</v>
      </c>
      <c r="BC67" s="87">
        <v>74</v>
      </c>
      <c r="BD67" s="87">
        <v>74</v>
      </c>
      <c r="BE67" s="88">
        <v>0</v>
      </c>
      <c r="BF67" s="30">
        <v>832</v>
      </c>
      <c r="BG67" s="27" t="str">
        <f t="shared" si="4"/>
        <v>75%</v>
      </c>
      <c r="BH67" s="87">
        <v>628</v>
      </c>
      <c r="BI67" s="87">
        <v>623</v>
      </c>
      <c r="BJ67" s="87">
        <v>0</v>
      </c>
      <c r="BK67" s="87">
        <v>3</v>
      </c>
      <c r="BL67" s="87">
        <v>9</v>
      </c>
      <c r="BM67" s="87">
        <v>144</v>
      </c>
      <c r="BN67" s="87">
        <v>75</v>
      </c>
      <c r="BO67" s="88">
        <v>49.459059036713363</v>
      </c>
    </row>
    <row r="68" spans="1:67">
      <c r="A68" s="93" t="s">
        <v>115</v>
      </c>
      <c r="B68" s="84" cm="1">
        <f t="array" aca="1" ref="B68" ca="1">INDIRECT("R"&amp;ROW()&amp;"C"&amp;MATCH($A$3,$BQ$8:$BQ$12,0)*10+8,0)</f>
        <v>652</v>
      </c>
      <c r="C68" s="114" cm="1">
        <f t="array" aca="1" ref="C68" ca="1">IFERROR(VALUE(INDIRECT("R"&amp;ROW()&amp;"C"&amp;MATCH($A$3,$BQ$8:$BQ$12,0)*10+9,0)),"o")</f>
        <v>0.35</v>
      </c>
      <c r="D68" s="84" cm="1">
        <f t="array" aca="1" ref="D68" ca="1">INDIRECT("R"&amp;ROW()&amp;"C"&amp;MATCH($A$3,$BQ$8:$BQ$12,0)*10+10,0)</f>
        <v>225</v>
      </c>
      <c r="E68" s="85" cm="1">
        <f t="array" aca="1" ref="E68" ca="1">INDIRECT("R"&amp;ROW()&amp;"C"&amp;MATCH($A$3,$BQ$8:$BQ$12,0)*10+11,0)</f>
        <v>225</v>
      </c>
      <c r="F68" s="85" cm="1">
        <f t="array" aca="1" ref="F68" ca="1">INDIRECT("R"&amp;ROW()&amp;"C"&amp;MATCH($A$3,$BQ$8:$BQ$12,0)*10+12,0)</f>
        <v>0</v>
      </c>
      <c r="G68" s="86" cm="1">
        <f t="array" aca="1" ref="G68" ca="1">INDIRECT("R"&amp;ROW()&amp;"C"&amp;MATCH($A$3,$BQ$8:$BQ$12,0)*10+13,0)</f>
        <v>0</v>
      </c>
      <c r="H68" s="110" cm="1">
        <f t="array" aca="1" ref="H68" ca="1">INDIRECT("R"&amp;ROW()&amp;"C"&amp;MATCH($A$3,$BQ$8:$BQ$12,0)*10+14,0)</f>
        <v>66</v>
      </c>
      <c r="I68" s="85" cm="1">
        <f t="array" aca="1" ref="I68" ca="1">INDIRECT("R"&amp;ROW()&amp;"C"&amp;MATCH($A$3,$BQ$8:$BQ$12,0)*10+15,0)</f>
        <v>99</v>
      </c>
      <c r="J68" s="85" cm="1">
        <f t="array" aca="1" ref="J68" ca="1">INDIRECT("R"&amp;ROW()&amp;"C"&amp;MATCH($A$3,$BQ$8:$BQ$12,0)*10+16,0)</f>
        <v>72</v>
      </c>
      <c r="K68" s="86" cm="1">
        <f t="array" aca="1" ref="K68" ca="1">INDIRECT("R"&amp;ROW()&amp;"C"&amp;MATCH($A$3,$BQ$8:$BQ$12,0)*10+17,0)</f>
        <v>12.64487473812442</v>
      </c>
      <c r="M68" s="124" cm="1">
        <f t="array" aca="1" ref="M68" ca="1">IF(INDIRECT("R"&amp;ROW()&amp;$BR$16,0)="o","",INDIRECT("R"&amp;ROW()&amp;$BR$16,0))</f>
        <v>66</v>
      </c>
      <c r="N68" s="123" cm="1">
        <f t="array" aca="1" ref="N68" ca="1">IF(INDIRECT("R"&amp;ROW()&amp;$BR$17,0)="o","",INDIRECT("R"&amp;ROW()&amp;$BR$17,0))</f>
        <v>99</v>
      </c>
      <c r="O68" s="123" t="str" cm="1">
        <f t="array" aca="1" ref="O68" ca="1">IF(INDIRECT("R"&amp;ROW()&amp;$BR$18,0)="o","",INDIRECT("R"&amp;ROW()&amp;$BR$18,0))</f>
        <v/>
      </c>
      <c r="P68" s="125" t="str" cm="1">
        <f t="array" aca="1" ref="P68" ca="1">IF(INDIRECT("R"&amp;ROW()&amp;$BR$19,0)="o","",INDIRECT("R"&amp;ROW()&amp;$BR$19,0))</f>
        <v/>
      </c>
      <c r="Q68"/>
      <c r="R68" s="30">
        <v>199</v>
      </c>
      <c r="S68" s="27" t="str">
        <f t="shared" si="0"/>
        <v>93%</v>
      </c>
      <c r="T68" s="87">
        <v>185</v>
      </c>
      <c r="U68" s="87">
        <v>185</v>
      </c>
      <c r="V68" s="87">
        <v>0</v>
      </c>
      <c r="W68" s="87">
        <v>0</v>
      </c>
      <c r="X68" s="87">
        <v>66</v>
      </c>
      <c r="Y68" s="87">
        <v>66</v>
      </c>
      <c r="Z68" s="87">
        <v>66</v>
      </c>
      <c r="AA68" s="88">
        <v>0</v>
      </c>
      <c r="AB68" s="30">
        <v>250</v>
      </c>
      <c r="AC68" s="27" t="str">
        <f t="shared" si="1"/>
        <v>16%</v>
      </c>
      <c r="AD68" s="87">
        <v>40</v>
      </c>
      <c r="AE68" s="87">
        <v>40</v>
      </c>
      <c r="AF68" s="87">
        <v>0</v>
      </c>
      <c r="AG68" s="87">
        <v>0</v>
      </c>
      <c r="AH68" s="87">
        <v>99</v>
      </c>
      <c r="AI68" s="87">
        <v>99</v>
      </c>
      <c r="AJ68" s="87">
        <v>99</v>
      </c>
      <c r="AK68" s="88">
        <v>0</v>
      </c>
      <c r="AL68" s="30">
        <v>203</v>
      </c>
      <c r="AM68" s="27" t="str">
        <f t="shared" si="2"/>
        <v>0%</v>
      </c>
      <c r="AN68" s="87">
        <v>0</v>
      </c>
      <c r="AO68" s="87">
        <v>0</v>
      </c>
      <c r="AP68" s="87">
        <v>0</v>
      </c>
      <c r="AQ68" s="87">
        <v>0</v>
      </c>
      <c r="AR68" s="87">
        <v>0</v>
      </c>
      <c r="AS68" s="87">
        <v>0</v>
      </c>
      <c r="AT68" s="87" t="s">
        <v>136</v>
      </c>
      <c r="AU68" s="88" t="s">
        <v>136</v>
      </c>
      <c r="AV68" s="30" t="s">
        <v>136</v>
      </c>
      <c r="AW68" s="27" t="str">
        <f t="shared" si="3"/>
        <v>o</v>
      </c>
      <c r="AX68" s="87" t="s">
        <v>136</v>
      </c>
      <c r="AY68" s="87" t="s">
        <v>136</v>
      </c>
      <c r="AZ68" s="87" t="s">
        <v>136</v>
      </c>
      <c r="BA68" s="87" t="s">
        <v>136</v>
      </c>
      <c r="BB68" s="87" t="s">
        <v>136</v>
      </c>
      <c r="BC68" s="87" t="s">
        <v>136</v>
      </c>
      <c r="BD68" s="87" t="s">
        <v>136</v>
      </c>
      <c r="BE68" s="88" t="s">
        <v>136</v>
      </c>
      <c r="BF68" s="30">
        <v>652</v>
      </c>
      <c r="BG68" s="27" t="str">
        <f t="shared" si="4"/>
        <v>35%</v>
      </c>
      <c r="BH68" s="87">
        <v>225</v>
      </c>
      <c r="BI68" s="87">
        <v>225</v>
      </c>
      <c r="BJ68" s="87">
        <v>0</v>
      </c>
      <c r="BK68" s="87">
        <v>0</v>
      </c>
      <c r="BL68" s="87">
        <v>66</v>
      </c>
      <c r="BM68" s="87">
        <v>99</v>
      </c>
      <c r="BN68" s="87">
        <v>72</v>
      </c>
      <c r="BO68" s="88">
        <v>12.64487473812442</v>
      </c>
    </row>
    <row r="69" spans="1:67">
      <c r="A69" s="93" t="s">
        <v>116</v>
      </c>
      <c r="B69" s="84" cm="1">
        <f t="array" aca="1" ref="B69" ca="1">INDIRECT("R"&amp;ROW()&amp;"C"&amp;MATCH($A$3,$BQ$8:$BQ$12,0)*10+8,0)</f>
        <v>196</v>
      </c>
      <c r="C69" s="114" cm="1">
        <f t="array" aca="1" ref="C69" ca="1">IFERROR(VALUE(INDIRECT("R"&amp;ROW()&amp;"C"&amp;MATCH($A$3,$BQ$8:$BQ$12,0)*10+9,0)),"o")</f>
        <v>0.97</v>
      </c>
      <c r="D69" s="84" cm="1">
        <f t="array" aca="1" ref="D69" ca="1">INDIRECT("R"&amp;ROW()&amp;"C"&amp;MATCH($A$3,$BQ$8:$BQ$12,0)*10+10,0)</f>
        <v>190</v>
      </c>
      <c r="E69" s="85" cm="1">
        <f t="array" aca="1" ref="E69" ca="1">INDIRECT("R"&amp;ROW()&amp;"C"&amp;MATCH($A$3,$BQ$8:$BQ$12,0)*10+11,0)</f>
        <v>189</v>
      </c>
      <c r="F69" s="85" cm="1">
        <f t="array" aca="1" ref="F69" ca="1">INDIRECT("R"&amp;ROW()&amp;"C"&amp;MATCH($A$3,$BQ$8:$BQ$12,0)*10+12,0)</f>
        <v>0</v>
      </c>
      <c r="G69" s="86" cm="1">
        <f t="array" aca="1" ref="G69" ca="1">INDIRECT("R"&amp;ROW()&amp;"C"&amp;MATCH($A$3,$BQ$8:$BQ$12,0)*10+13,0)</f>
        <v>0</v>
      </c>
      <c r="H69" s="110" cm="1">
        <f t="array" aca="1" ref="H69" ca="1">INDIRECT("R"&amp;ROW()&amp;"C"&amp;MATCH($A$3,$BQ$8:$BQ$12,0)*10+14,0)</f>
        <v>14</v>
      </c>
      <c r="I69" s="85" cm="1">
        <f t="array" aca="1" ref="I69" ca="1">INDIRECT("R"&amp;ROW()&amp;"C"&amp;MATCH($A$3,$BQ$8:$BQ$12,0)*10+15,0)</f>
        <v>54</v>
      </c>
      <c r="J69" s="85" cm="1">
        <f t="array" aca="1" ref="J69" ca="1">INDIRECT("R"&amp;ROW()&amp;"C"&amp;MATCH($A$3,$BQ$8:$BQ$12,0)*10+16,0)</f>
        <v>33</v>
      </c>
      <c r="K69" s="86" cm="1">
        <f t="array" aca="1" ref="K69" ca="1">INDIRECT("R"&amp;ROW()&amp;"C"&amp;MATCH($A$3,$BQ$8:$BQ$12,0)*10+17,0)</f>
        <v>20.019128531194507</v>
      </c>
      <c r="M69" s="124" t="str" cm="1">
        <f t="array" aca="1" ref="M69" ca="1">IF(INDIRECT("R"&amp;ROW()&amp;$BR$16,0)="o","",INDIRECT("R"&amp;ROW()&amp;$BR$16,0))</f>
        <v/>
      </c>
      <c r="N69" s="123" t="str" cm="1">
        <f t="array" aca="1" ref="N69" ca="1">IF(INDIRECT("R"&amp;ROW()&amp;$BR$17,0)="o","",INDIRECT("R"&amp;ROW()&amp;$BR$17,0))</f>
        <v/>
      </c>
      <c r="O69" s="123" cm="1">
        <f t="array" aca="1" ref="O69" ca="1">IF(INDIRECT("R"&amp;ROW()&amp;$BR$18,0)="o","",INDIRECT("R"&amp;ROW()&amp;$BR$18,0))</f>
        <v>33</v>
      </c>
      <c r="P69" s="125" t="str" cm="1">
        <f t="array" aca="1" ref="P69" ca="1">IF(INDIRECT("R"&amp;ROW()&amp;$BR$19,0)="o","",INDIRECT("R"&amp;ROW()&amp;$BR$19,0))</f>
        <v/>
      </c>
      <c r="Q69"/>
      <c r="R69" s="30" t="s">
        <v>136</v>
      </c>
      <c r="S69" s="27" t="str">
        <f t="shared" si="0"/>
        <v>o</v>
      </c>
      <c r="T69" s="87" t="s">
        <v>136</v>
      </c>
      <c r="U69" s="87" t="s">
        <v>136</v>
      </c>
      <c r="V69" s="87" t="s">
        <v>136</v>
      </c>
      <c r="W69" s="87" t="s">
        <v>136</v>
      </c>
      <c r="X69" s="87" t="s">
        <v>136</v>
      </c>
      <c r="Y69" s="87" t="s">
        <v>136</v>
      </c>
      <c r="Z69" s="87" t="s">
        <v>136</v>
      </c>
      <c r="AA69" s="88" t="s">
        <v>136</v>
      </c>
      <c r="AB69" s="30" t="s">
        <v>136</v>
      </c>
      <c r="AC69" s="27" t="str">
        <f t="shared" si="1"/>
        <v>o</v>
      </c>
      <c r="AD69" s="87" t="s">
        <v>136</v>
      </c>
      <c r="AE69" s="87" t="s">
        <v>136</v>
      </c>
      <c r="AF69" s="87" t="s">
        <v>136</v>
      </c>
      <c r="AG69" s="87" t="s">
        <v>136</v>
      </c>
      <c r="AH69" s="87" t="s">
        <v>136</v>
      </c>
      <c r="AI69" s="87" t="s">
        <v>136</v>
      </c>
      <c r="AJ69" s="87" t="s">
        <v>136</v>
      </c>
      <c r="AK69" s="88" t="s">
        <v>136</v>
      </c>
      <c r="AL69" s="30">
        <v>196</v>
      </c>
      <c r="AM69" s="27" t="str">
        <f t="shared" si="2"/>
        <v>97%</v>
      </c>
      <c r="AN69" s="87">
        <v>190</v>
      </c>
      <c r="AO69" s="87">
        <v>189</v>
      </c>
      <c r="AP69" s="87">
        <v>0</v>
      </c>
      <c r="AQ69" s="87">
        <v>0</v>
      </c>
      <c r="AR69" s="87">
        <v>14</v>
      </c>
      <c r="AS69" s="87">
        <v>54</v>
      </c>
      <c r="AT69" s="87">
        <v>33</v>
      </c>
      <c r="AU69" s="88">
        <v>20.019128531194507</v>
      </c>
      <c r="AV69" s="30" t="s">
        <v>136</v>
      </c>
      <c r="AW69" s="27" t="str">
        <f t="shared" si="3"/>
        <v>o</v>
      </c>
      <c r="AX69" s="87" t="s">
        <v>136</v>
      </c>
      <c r="AY69" s="87" t="s">
        <v>136</v>
      </c>
      <c r="AZ69" s="87" t="s">
        <v>136</v>
      </c>
      <c r="BA69" s="87" t="s">
        <v>136</v>
      </c>
      <c r="BB69" s="87" t="s">
        <v>136</v>
      </c>
      <c r="BC69" s="87" t="s">
        <v>136</v>
      </c>
      <c r="BD69" s="87" t="s">
        <v>136</v>
      </c>
      <c r="BE69" s="88" t="s">
        <v>136</v>
      </c>
      <c r="BF69" s="30">
        <v>196</v>
      </c>
      <c r="BG69" s="27" t="str">
        <f t="shared" si="4"/>
        <v>97%</v>
      </c>
      <c r="BH69" s="87">
        <v>190</v>
      </c>
      <c r="BI69" s="87">
        <v>189</v>
      </c>
      <c r="BJ69" s="87">
        <v>0</v>
      </c>
      <c r="BK69" s="87">
        <v>0</v>
      </c>
      <c r="BL69" s="87">
        <v>14</v>
      </c>
      <c r="BM69" s="87">
        <v>54</v>
      </c>
      <c r="BN69" s="87">
        <v>33</v>
      </c>
      <c r="BO69" s="88">
        <v>20.019128531194507</v>
      </c>
    </row>
    <row r="70" spans="1:67">
      <c r="A70" s="93" t="s">
        <v>117</v>
      </c>
      <c r="B70" s="84" cm="1">
        <f t="array" aca="1" ref="B70" ca="1">INDIRECT("R"&amp;ROW()&amp;"C"&amp;MATCH($A$3,$BQ$8:$BQ$12,0)*10+8,0)</f>
        <v>219</v>
      </c>
      <c r="C70" s="114" cm="1">
        <f t="array" aca="1" ref="C70" ca="1">IFERROR(VALUE(INDIRECT("R"&amp;ROW()&amp;"C"&amp;MATCH($A$3,$BQ$8:$BQ$12,0)*10+9,0)),"o")</f>
        <v>0.96</v>
      </c>
      <c r="D70" s="84" cm="1">
        <f t="array" aca="1" ref="D70" ca="1">INDIRECT("R"&amp;ROW()&amp;"C"&amp;MATCH($A$3,$BQ$8:$BQ$12,0)*10+10,0)</f>
        <v>210</v>
      </c>
      <c r="E70" s="85" cm="1">
        <f t="array" aca="1" ref="E70" ca="1">INDIRECT("R"&amp;ROW()&amp;"C"&amp;MATCH($A$3,$BQ$8:$BQ$12,0)*10+11,0)</f>
        <v>210</v>
      </c>
      <c r="F70" s="85" cm="1">
        <f t="array" aca="1" ref="F70" ca="1">INDIRECT("R"&amp;ROW()&amp;"C"&amp;MATCH($A$3,$BQ$8:$BQ$12,0)*10+12,0)</f>
        <v>0</v>
      </c>
      <c r="G70" s="86" cm="1">
        <f t="array" aca="1" ref="G70" ca="1">INDIRECT("R"&amp;ROW()&amp;"C"&amp;MATCH($A$3,$BQ$8:$BQ$12,0)*10+13,0)</f>
        <v>0</v>
      </c>
      <c r="H70" s="110" cm="1">
        <f t="array" aca="1" ref="H70" ca="1">INDIRECT("R"&amp;ROW()&amp;"C"&amp;MATCH($A$3,$BQ$8:$BQ$12,0)*10+14,0)</f>
        <v>111</v>
      </c>
      <c r="I70" s="85" cm="1">
        <f t="array" aca="1" ref="I70" ca="1">INDIRECT("R"&amp;ROW()&amp;"C"&amp;MATCH($A$3,$BQ$8:$BQ$12,0)*10+15,0)</f>
        <v>117</v>
      </c>
      <c r="J70" s="85" cm="1">
        <f t="array" aca="1" ref="J70" ca="1">INDIRECT("R"&amp;ROW()&amp;"C"&amp;MATCH($A$3,$BQ$8:$BQ$12,0)*10+16,0)</f>
        <v>116</v>
      </c>
      <c r="K70" s="86" cm="1">
        <f t="array" aca="1" ref="K70" ca="1">INDIRECT("R"&amp;ROW()&amp;"C"&amp;MATCH($A$3,$BQ$8:$BQ$12,0)*10+17,0)</f>
        <v>0.99100534439431731</v>
      </c>
      <c r="M70" s="124" cm="1">
        <f t="array" aca="1" ref="M70" ca="1">IF(INDIRECT("R"&amp;ROW()&amp;$BR$16,0)="o","",INDIRECT("R"&amp;ROW()&amp;$BR$16,0))</f>
        <v>116</v>
      </c>
      <c r="N70" s="123" t="str" cm="1">
        <f t="array" aca="1" ref="N70" ca="1">IF(INDIRECT("R"&amp;ROW()&amp;$BR$17,0)="o","",INDIRECT("R"&amp;ROW()&amp;$BR$17,0))</f>
        <v/>
      </c>
      <c r="O70" s="123" t="str" cm="1">
        <f t="array" aca="1" ref="O70" ca="1">IF(INDIRECT("R"&amp;ROW()&amp;$BR$18,0)="o","",INDIRECT("R"&amp;ROW()&amp;$BR$18,0))</f>
        <v/>
      </c>
      <c r="P70" s="125" t="str" cm="1">
        <f t="array" aca="1" ref="P70" ca="1">IF(INDIRECT("R"&amp;ROW()&amp;$BR$19,0)="o","",INDIRECT("R"&amp;ROW()&amp;$BR$19,0))</f>
        <v/>
      </c>
      <c r="Q70"/>
      <c r="R70" s="30">
        <v>219</v>
      </c>
      <c r="S70" s="27" t="str">
        <f t="shared" si="0"/>
        <v>96%</v>
      </c>
      <c r="T70" s="87">
        <v>210</v>
      </c>
      <c r="U70" s="87">
        <v>210</v>
      </c>
      <c r="V70" s="87">
        <v>0</v>
      </c>
      <c r="W70" s="87">
        <v>0</v>
      </c>
      <c r="X70" s="87">
        <v>111</v>
      </c>
      <c r="Y70" s="87">
        <v>117</v>
      </c>
      <c r="Z70" s="87">
        <v>116</v>
      </c>
      <c r="AA70" s="88">
        <v>0.99100534439431731</v>
      </c>
      <c r="AB70" s="30" t="s">
        <v>136</v>
      </c>
      <c r="AC70" s="27" t="str">
        <f t="shared" si="1"/>
        <v>o</v>
      </c>
      <c r="AD70" s="87" t="s">
        <v>136</v>
      </c>
      <c r="AE70" s="87" t="s">
        <v>136</v>
      </c>
      <c r="AF70" s="87" t="s">
        <v>136</v>
      </c>
      <c r="AG70" s="87" t="s">
        <v>136</v>
      </c>
      <c r="AH70" s="87" t="s">
        <v>136</v>
      </c>
      <c r="AI70" s="87" t="s">
        <v>136</v>
      </c>
      <c r="AJ70" s="87" t="s">
        <v>136</v>
      </c>
      <c r="AK70" s="88" t="s">
        <v>136</v>
      </c>
      <c r="AL70" s="30" t="s">
        <v>136</v>
      </c>
      <c r="AM70" s="27" t="str">
        <f t="shared" si="2"/>
        <v>o</v>
      </c>
      <c r="AN70" s="87" t="s">
        <v>136</v>
      </c>
      <c r="AO70" s="87" t="s">
        <v>136</v>
      </c>
      <c r="AP70" s="87" t="s">
        <v>136</v>
      </c>
      <c r="AQ70" s="87" t="s">
        <v>136</v>
      </c>
      <c r="AR70" s="87" t="s">
        <v>136</v>
      </c>
      <c r="AS70" s="87" t="s">
        <v>136</v>
      </c>
      <c r="AT70" s="87" t="s">
        <v>136</v>
      </c>
      <c r="AU70" s="88" t="s">
        <v>136</v>
      </c>
      <c r="AV70" s="30" t="s">
        <v>136</v>
      </c>
      <c r="AW70" s="27" t="str">
        <f t="shared" si="3"/>
        <v>o</v>
      </c>
      <c r="AX70" s="87" t="s">
        <v>136</v>
      </c>
      <c r="AY70" s="87" t="s">
        <v>136</v>
      </c>
      <c r="AZ70" s="87" t="s">
        <v>136</v>
      </c>
      <c r="BA70" s="87" t="s">
        <v>136</v>
      </c>
      <c r="BB70" s="87" t="s">
        <v>136</v>
      </c>
      <c r="BC70" s="87" t="s">
        <v>136</v>
      </c>
      <c r="BD70" s="87" t="s">
        <v>136</v>
      </c>
      <c r="BE70" s="88" t="s">
        <v>136</v>
      </c>
      <c r="BF70" s="30">
        <v>219</v>
      </c>
      <c r="BG70" s="27" t="str">
        <f t="shared" si="4"/>
        <v>96%</v>
      </c>
      <c r="BH70" s="87">
        <v>210</v>
      </c>
      <c r="BI70" s="87">
        <v>210</v>
      </c>
      <c r="BJ70" s="87">
        <v>0</v>
      </c>
      <c r="BK70" s="87">
        <v>0</v>
      </c>
      <c r="BL70" s="87">
        <v>111</v>
      </c>
      <c r="BM70" s="87">
        <v>117</v>
      </c>
      <c r="BN70" s="87">
        <v>116</v>
      </c>
      <c r="BO70" s="88">
        <v>0.99100534439431731</v>
      </c>
    </row>
    <row r="71" spans="1:67">
      <c r="A71" s="93" t="s">
        <v>118</v>
      </c>
      <c r="B71" s="84" cm="1">
        <f t="array" aca="1" ref="B71" ca="1">INDIRECT("R"&amp;ROW()&amp;"C"&amp;MATCH($A$3,$BQ$8:$BQ$12,0)*10+8,0)</f>
        <v>182</v>
      </c>
      <c r="C71" s="114" cm="1">
        <f t="array" aca="1" ref="C71" ca="1">IFERROR(VALUE(INDIRECT("R"&amp;ROW()&amp;"C"&amp;MATCH($A$3,$BQ$8:$BQ$12,0)*10+9,0)),"o")</f>
        <v>0.97</v>
      </c>
      <c r="D71" s="84" cm="1">
        <f t="array" aca="1" ref="D71" ca="1">INDIRECT("R"&amp;ROW()&amp;"C"&amp;MATCH($A$3,$BQ$8:$BQ$12,0)*10+10,0)</f>
        <v>176</v>
      </c>
      <c r="E71" s="85" cm="1">
        <f t="array" aca="1" ref="E71" ca="1">INDIRECT("R"&amp;ROW()&amp;"C"&amp;MATCH($A$3,$BQ$8:$BQ$12,0)*10+11,0)</f>
        <v>176</v>
      </c>
      <c r="F71" s="85" cm="1">
        <f t="array" aca="1" ref="F71" ca="1">INDIRECT("R"&amp;ROW()&amp;"C"&amp;MATCH($A$3,$BQ$8:$BQ$12,0)*10+12,0)</f>
        <v>0</v>
      </c>
      <c r="G71" s="86" cm="1">
        <f t="array" aca="1" ref="G71" ca="1">INDIRECT("R"&amp;ROW()&amp;"C"&amp;MATCH($A$3,$BQ$8:$BQ$12,0)*10+13,0)</f>
        <v>0</v>
      </c>
      <c r="H71" s="110" cm="1">
        <f t="array" aca="1" ref="H71" ca="1">INDIRECT("R"&amp;ROW()&amp;"C"&amp;MATCH($A$3,$BQ$8:$BQ$12,0)*10+14,0)</f>
        <v>12</v>
      </c>
      <c r="I71" s="85" cm="1">
        <f t="array" aca="1" ref="I71" ca="1">INDIRECT("R"&amp;ROW()&amp;"C"&amp;MATCH($A$3,$BQ$8:$BQ$12,0)*10+15,0)</f>
        <v>99</v>
      </c>
      <c r="J71" s="85" cm="1">
        <f t="array" aca="1" ref="J71" ca="1">INDIRECT("R"&amp;ROW()&amp;"C"&amp;MATCH($A$3,$BQ$8:$BQ$12,0)*10+16,0)</f>
        <v>55</v>
      </c>
      <c r="K71" s="86" cm="1">
        <f t="array" aca="1" ref="K71" ca="1">INDIRECT("R"&amp;ROW()&amp;"C"&amp;MATCH($A$3,$BQ$8:$BQ$12,0)*10+17,0)</f>
        <v>43.612840656507004</v>
      </c>
      <c r="M71" s="124" cm="1">
        <f t="array" aca="1" ref="M71" ca="1">IF(INDIRECT("R"&amp;ROW()&amp;$BR$16,0)="o","",INDIRECT("R"&amp;ROW()&amp;$BR$16,0))</f>
        <v>12</v>
      </c>
      <c r="N71" s="123" cm="1">
        <f t="array" aca="1" ref="N71" ca="1">IF(INDIRECT("R"&amp;ROW()&amp;$BR$17,0)="o","",INDIRECT("R"&amp;ROW()&amp;$BR$17,0))</f>
        <v>99</v>
      </c>
      <c r="O71" s="123" t="str" cm="1">
        <f t="array" aca="1" ref="O71" ca="1">IF(INDIRECT("R"&amp;ROW()&amp;$BR$18,0)="o","",INDIRECT("R"&amp;ROW()&amp;$BR$18,0))</f>
        <v/>
      </c>
      <c r="P71" s="125" t="str" cm="1">
        <f t="array" aca="1" ref="P71" ca="1">IF(INDIRECT("R"&amp;ROW()&amp;$BR$19,0)="o","",INDIRECT("R"&amp;ROW()&amp;$BR$19,0))</f>
        <v/>
      </c>
      <c r="Q71"/>
      <c r="R71" s="30">
        <v>90</v>
      </c>
      <c r="S71" s="27" t="str">
        <f t="shared" si="0"/>
        <v>100%</v>
      </c>
      <c r="T71" s="87">
        <v>90</v>
      </c>
      <c r="U71" s="87">
        <v>90</v>
      </c>
      <c r="V71" s="87">
        <v>0</v>
      </c>
      <c r="W71" s="87">
        <v>0</v>
      </c>
      <c r="X71" s="87">
        <v>12</v>
      </c>
      <c r="Y71" s="87">
        <v>12</v>
      </c>
      <c r="Z71" s="87">
        <v>12</v>
      </c>
      <c r="AA71" s="88">
        <v>0</v>
      </c>
      <c r="AB71" s="30">
        <v>92</v>
      </c>
      <c r="AC71" s="27" t="str">
        <f t="shared" si="1"/>
        <v>93%</v>
      </c>
      <c r="AD71" s="87">
        <v>86</v>
      </c>
      <c r="AE71" s="87">
        <v>86</v>
      </c>
      <c r="AF71" s="87">
        <v>0</v>
      </c>
      <c r="AG71" s="87">
        <v>0</v>
      </c>
      <c r="AH71" s="87">
        <v>99</v>
      </c>
      <c r="AI71" s="87">
        <v>99</v>
      </c>
      <c r="AJ71" s="87">
        <v>99</v>
      </c>
      <c r="AK71" s="88">
        <v>0</v>
      </c>
      <c r="AL71" s="30" t="s">
        <v>136</v>
      </c>
      <c r="AM71" s="27" t="str">
        <f t="shared" si="2"/>
        <v>o</v>
      </c>
      <c r="AN71" s="87" t="s">
        <v>136</v>
      </c>
      <c r="AO71" s="87" t="s">
        <v>136</v>
      </c>
      <c r="AP71" s="87" t="s">
        <v>136</v>
      </c>
      <c r="AQ71" s="87" t="s">
        <v>136</v>
      </c>
      <c r="AR71" s="87" t="s">
        <v>136</v>
      </c>
      <c r="AS71" s="87" t="s">
        <v>136</v>
      </c>
      <c r="AT71" s="87" t="s">
        <v>136</v>
      </c>
      <c r="AU71" s="88" t="s">
        <v>136</v>
      </c>
      <c r="AV71" s="30" t="s">
        <v>136</v>
      </c>
      <c r="AW71" s="27" t="str">
        <f t="shared" si="3"/>
        <v>o</v>
      </c>
      <c r="AX71" s="87" t="s">
        <v>136</v>
      </c>
      <c r="AY71" s="87" t="s">
        <v>136</v>
      </c>
      <c r="AZ71" s="87" t="s">
        <v>136</v>
      </c>
      <c r="BA71" s="87" t="s">
        <v>136</v>
      </c>
      <c r="BB71" s="87" t="s">
        <v>136</v>
      </c>
      <c r="BC71" s="87" t="s">
        <v>136</v>
      </c>
      <c r="BD71" s="87" t="s">
        <v>136</v>
      </c>
      <c r="BE71" s="88" t="s">
        <v>136</v>
      </c>
      <c r="BF71" s="30">
        <v>182</v>
      </c>
      <c r="BG71" s="27" t="str">
        <f t="shared" si="4"/>
        <v>97%</v>
      </c>
      <c r="BH71" s="87">
        <v>176</v>
      </c>
      <c r="BI71" s="87">
        <v>176</v>
      </c>
      <c r="BJ71" s="87">
        <v>0</v>
      </c>
      <c r="BK71" s="87">
        <v>0</v>
      </c>
      <c r="BL71" s="87">
        <v>12</v>
      </c>
      <c r="BM71" s="87">
        <v>99</v>
      </c>
      <c r="BN71" s="87">
        <v>55</v>
      </c>
      <c r="BO71" s="88">
        <v>43.612840656507004</v>
      </c>
    </row>
    <row r="72" spans="1:67">
      <c r="A72" s="93" t="s">
        <v>119</v>
      </c>
      <c r="B72" s="84" cm="1">
        <f t="array" aca="1" ref="B72" ca="1">INDIRECT("R"&amp;ROW()&amp;"C"&amp;MATCH($A$3,$BQ$8:$BQ$12,0)*10+8,0)</f>
        <v>68</v>
      </c>
      <c r="C72" s="114" cm="1">
        <f t="array" aca="1" ref="C72" ca="1">IFERROR(VALUE(INDIRECT("R"&amp;ROW()&amp;"C"&amp;MATCH($A$3,$BQ$8:$BQ$12,0)*10+9,0)),"o")</f>
        <v>0.81</v>
      </c>
      <c r="D72" s="84" cm="1">
        <f t="array" aca="1" ref="D72" ca="1">INDIRECT("R"&amp;ROW()&amp;"C"&amp;MATCH($A$3,$BQ$8:$BQ$12,0)*10+10,0)</f>
        <v>55</v>
      </c>
      <c r="E72" s="85" cm="1">
        <f t="array" aca="1" ref="E72" ca="1">INDIRECT("R"&amp;ROW()&amp;"C"&amp;MATCH($A$3,$BQ$8:$BQ$12,0)*10+11,0)</f>
        <v>55</v>
      </c>
      <c r="F72" s="85" cm="1">
        <f t="array" aca="1" ref="F72" ca="1">INDIRECT("R"&amp;ROW()&amp;"C"&amp;MATCH($A$3,$BQ$8:$BQ$12,0)*10+12,0)</f>
        <v>0</v>
      </c>
      <c r="G72" s="86" cm="1">
        <f t="array" aca="1" ref="G72" ca="1">INDIRECT("R"&amp;ROW()&amp;"C"&amp;MATCH($A$3,$BQ$8:$BQ$12,0)*10+13,0)</f>
        <v>0</v>
      </c>
      <c r="H72" s="110" cm="1">
        <f t="array" aca="1" ref="H72" ca="1">INDIRECT("R"&amp;ROW()&amp;"C"&amp;MATCH($A$3,$BQ$8:$BQ$12,0)*10+14,0)</f>
        <v>17</v>
      </c>
      <c r="I72" s="85" cm="1">
        <f t="array" aca="1" ref="I72" ca="1">INDIRECT("R"&amp;ROW()&amp;"C"&amp;MATCH($A$3,$BQ$8:$BQ$12,0)*10+15,0)</f>
        <v>17</v>
      </c>
      <c r="J72" s="85" cm="1">
        <f t="array" aca="1" ref="J72" ca="1">INDIRECT("R"&amp;ROW()&amp;"C"&amp;MATCH($A$3,$BQ$8:$BQ$12,0)*10+16,0)</f>
        <v>17</v>
      </c>
      <c r="K72" s="86" cm="1">
        <f t="array" aca="1" ref="K72" ca="1">INDIRECT("R"&amp;ROW()&amp;"C"&amp;MATCH($A$3,$BQ$8:$BQ$12,0)*10+17,0)</f>
        <v>0</v>
      </c>
      <c r="M72" s="124" cm="1">
        <f t="array" aca="1" ref="M72" ca="1">IF(INDIRECT("R"&amp;ROW()&amp;$BR$16,0)="o","",INDIRECT("R"&amp;ROW()&amp;$BR$16,0))</f>
        <v>17</v>
      </c>
      <c r="N72" s="123" t="str" cm="1">
        <f t="array" aca="1" ref="N72" ca="1">IF(INDIRECT("R"&amp;ROW()&amp;$BR$17,0)="o","",INDIRECT("R"&amp;ROW()&amp;$BR$17,0))</f>
        <v/>
      </c>
      <c r="O72" s="123" t="str" cm="1">
        <f t="array" aca="1" ref="O72" ca="1">IF(INDIRECT("R"&amp;ROW()&amp;$BR$18,0)="o","",INDIRECT("R"&amp;ROW()&amp;$BR$18,0))</f>
        <v/>
      </c>
      <c r="P72" s="125" t="str" cm="1">
        <f t="array" aca="1" ref="P72" ca="1">IF(INDIRECT("R"&amp;ROW()&amp;$BR$19,0)="o","",INDIRECT("R"&amp;ROW()&amp;$BR$19,0))</f>
        <v/>
      </c>
      <c r="Q72"/>
      <c r="R72" s="30">
        <v>68</v>
      </c>
      <c r="S72" s="27" t="str">
        <f t="shared" si="0"/>
        <v>81%</v>
      </c>
      <c r="T72" s="87">
        <v>55</v>
      </c>
      <c r="U72" s="87">
        <v>55</v>
      </c>
      <c r="V72" s="87">
        <v>0</v>
      </c>
      <c r="W72" s="87">
        <v>0</v>
      </c>
      <c r="X72" s="87">
        <v>17</v>
      </c>
      <c r="Y72" s="87">
        <v>17</v>
      </c>
      <c r="Z72" s="87">
        <v>17</v>
      </c>
      <c r="AA72" s="88">
        <v>0</v>
      </c>
      <c r="AB72" s="30" t="s">
        <v>136</v>
      </c>
      <c r="AC72" s="27" t="str">
        <f t="shared" si="1"/>
        <v>o</v>
      </c>
      <c r="AD72" s="87" t="s">
        <v>136</v>
      </c>
      <c r="AE72" s="87" t="s">
        <v>136</v>
      </c>
      <c r="AF72" s="87" t="s">
        <v>136</v>
      </c>
      <c r="AG72" s="87" t="s">
        <v>136</v>
      </c>
      <c r="AH72" s="87" t="s">
        <v>136</v>
      </c>
      <c r="AI72" s="87" t="s">
        <v>136</v>
      </c>
      <c r="AJ72" s="87" t="s">
        <v>136</v>
      </c>
      <c r="AK72" s="88" t="s">
        <v>136</v>
      </c>
      <c r="AL72" s="30" t="s">
        <v>136</v>
      </c>
      <c r="AM72" s="27" t="str">
        <f t="shared" si="2"/>
        <v>o</v>
      </c>
      <c r="AN72" s="87" t="s">
        <v>136</v>
      </c>
      <c r="AO72" s="87" t="s">
        <v>136</v>
      </c>
      <c r="AP72" s="87" t="s">
        <v>136</v>
      </c>
      <c r="AQ72" s="87" t="s">
        <v>136</v>
      </c>
      <c r="AR72" s="87" t="s">
        <v>136</v>
      </c>
      <c r="AS72" s="87" t="s">
        <v>136</v>
      </c>
      <c r="AT72" s="87" t="s">
        <v>136</v>
      </c>
      <c r="AU72" s="88" t="s">
        <v>136</v>
      </c>
      <c r="AV72" s="30" t="s">
        <v>136</v>
      </c>
      <c r="AW72" s="27" t="str">
        <f t="shared" si="3"/>
        <v>o</v>
      </c>
      <c r="AX72" s="87" t="s">
        <v>136</v>
      </c>
      <c r="AY72" s="87" t="s">
        <v>136</v>
      </c>
      <c r="AZ72" s="87" t="s">
        <v>136</v>
      </c>
      <c r="BA72" s="87" t="s">
        <v>136</v>
      </c>
      <c r="BB72" s="87" t="s">
        <v>136</v>
      </c>
      <c r="BC72" s="87" t="s">
        <v>136</v>
      </c>
      <c r="BD72" s="87" t="s">
        <v>136</v>
      </c>
      <c r="BE72" s="88" t="s">
        <v>136</v>
      </c>
      <c r="BF72" s="30">
        <v>68</v>
      </c>
      <c r="BG72" s="27" t="str">
        <f t="shared" si="4"/>
        <v>81%</v>
      </c>
      <c r="BH72" s="87">
        <v>55</v>
      </c>
      <c r="BI72" s="87">
        <v>55</v>
      </c>
      <c r="BJ72" s="87">
        <v>0</v>
      </c>
      <c r="BK72" s="87">
        <v>0</v>
      </c>
      <c r="BL72" s="87">
        <v>17</v>
      </c>
      <c r="BM72" s="87">
        <v>17</v>
      </c>
      <c r="BN72" s="87">
        <v>17</v>
      </c>
      <c r="BO72" s="88">
        <v>0</v>
      </c>
    </row>
    <row r="73" spans="1:67">
      <c r="A73" s="93" t="s">
        <v>120</v>
      </c>
      <c r="B73" s="84" cm="1">
        <f t="array" aca="1" ref="B73" ca="1">INDIRECT("R"&amp;ROW()&amp;"C"&amp;MATCH($A$3,$BQ$8:$BQ$12,0)*10+8,0)</f>
        <v>4</v>
      </c>
      <c r="C73" s="114" cm="1">
        <f t="array" aca="1" ref="C73" ca="1">IFERROR(VALUE(INDIRECT("R"&amp;ROW()&amp;"C"&amp;MATCH($A$3,$BQ$8:$BQ$12,0)*10+9,0)),"o")</f>
        <v>0</v>
      </c>
      <c r="D73" s="84" cm="1">
        <f t="array" aca="1" ref="D73" ca="1">INDIRECT("R"&amp;ROW()&amp;"C"&amp;MATCH($A$3,$BQ$8:$BQ$12,0)*10+10,0)</f>
        <v>0</v>
      </c>
      <c r="E73" s="85" cm="1">
        <f t="array" aca="1" ref="E73" ca="1">INDIRECT("R"&amp;ROW()&amp;"C"&amp;MATCH($A$3,$BQ$8:$BQ$12,0)*10+11,0)</f>
        <v>0</v>
      </c>
      <c r="F73" s="85" cm="1">
        <f t="array" aca="1" ref="F73" ca="1">INDIRECT("R"&amp;ROW()&amp;"C"&amp;MATCH($A$3,$BQ$8:$BQ$12,0)*10+12,0)</f>
        <v>0</v>
      </c>
      <c r="G73" s="86" cm="1">
        <f t="array" aca="1" ref="G73" ca="1">INDIRECT("R"&amp;ROW()&amp;"C"&amp;MATCH($A$3,$BQ$8:$BQ$12,0)*10+13,0)</f>
        <v>0</v>
      </c>
      <c r="H73" s="110" cm="1">
        <f t="array" aca="1" ref="H73" ca="1">INDIRECT("R"&amp;ROW()&amp;"C"&amp;MATCH($A$3,$BQ$8:$BQ$12,0)*10+14,0)</f>
        <v>0</v>
      </c>
      <c r="I73" s="85" cm="1">
        <f t="array" aca="1" ref="I73" ca="1">INDIRECT("R"&amp;ROW()&amp;"C"&amp;MATCH($A$3,$BQ$8:$BQ$12,0)*10+15,0)</f>
        <v>0</v>
      </c>
      <c r="J73" s="85" t="str" cm="1">
        <f t="array" aca="1" ref="J73" ca="1">INDIRECT("R"&amp;ROW()&amp;"C"&amp;MATCH($A$3,$BQ$8:$BQ$12,0)*10+16,0)</f>
        <v>o</v>
      </c>
      <c r="K73" s="86" t="str" cm="1">
        <f t="array" aca="1" ref="K73" ca="1">INDIRECT("R"&amp;ROW()&amp;"C"&amp;MATCH($A$3,$BQ$8:$BQ$12,0)*10+17,0)</f>
        <v>o</v>
      </c>
      <c r="M73" s="124" t="str" cm="1">
        <f t="array" aca="1" ref="M73" ca="1">IF(INDIRECT("R"&amp;ROW()&amp;$BR$16,0)="o","",INDIRECT("R"&amp;ROW()&amp;$BR$16,0))</f>
        <v/>
      </c>
      <c r="N73" s="123" t="str" cm="1">
        <f t="array" aca="1" ref="N73" ca="1">IF(INDIRECT("R"&amp;ROW()&amp;$BR$17,0)="o","",INDIRECT("R"&amp;ROW()&amp;$BR$17,0))</f>
        <v/>
      </c>
      <c r="O73" s="123" t="str" cm="1">
        <f t="array" aca="1" ref="O73" ca="1">IF(INDIRECT("R"&amp;ROW()&amp;$BR$18,0)="o","",INDIRECT("R"&amp;ROW()&amp;$BR$18,0))</f>
        <v/>
      </c>
      <c r="P73" s="125" t="str" cm="1">
        <f t="array" aca="1" ref="P73" ca="1">IF(INDIRECT("R"&amp;ROW()&amp;$BR$19,0)="o","",INDIRECT("R"&amp;ROW()&amp;$BR$19,0))</f>
        <v/>
      </c>
      <c r="Q73"/>
      <c r="R73" s="30" t="s">
        <v>136</v>
      </c>
      <c r="S73" s="27" t="str">
        <f t="shared" ref="S73:S76" si="5">IFERROR(TEXT(T73/R73,"0%"),"o")</f>
        <v>o</v>
      </c>
      <c r="T73" s="87" t="s">
        <v>136</v>
      </c>
      <c r="U73" s="87" t="s">
        <v>136</v>
      </c>
      <c r="V73" s="87" t="s">
        <v>136</v>
      </c>
      <c r="W73" s="87" t="s">
        <v>136</v>
      </c>
      <c r="X73" s="87" t="s">
        <v>136</v>
      </c>
      <c r="Y73" s="87" t="s">
        <v>136</v>
      </c>
      <c r="Z73" s="87" t="s">
        <v>136</v>
      </c>
      <c r="AA73" s="88" t="s">
        <v>136</v>
      </c>
      <c r="AB73" s="30">
        <v>3</v>
      </c>
      <c r="AC73" s="27" t="str">
        <f t="shared" ref="AC73:AC76" si="6">IFERROR(TEXT(AD73/AB73,"0%"),"o")</f>
        <v>0%</v>
      </c>
      <c r="AD73" s="87">
        <v>0</v>
      </c>
      <c r="AE73" s="87">
        <v>0</v>
      </c>
      <c r="AF73" s="87">
        <v>0</v>
      </c>
      <c r="AG73" s="87">
        <v>0</v>
      </c>
      <c r="AH73" s="87">
        <v>0</v>
      </c>
      <c r="AI73" s="87">
        <v>0</v>
      </c>
      <c r="AJ73" s="87" t="s">
        <v>136</v>
      </c>
      <c r="AK73" s="88" t="s">
        <v>136</v>
      </c>
      <c r="AL73" s="30" t="s">
        <v>136</v>
      </c>
      <c r="AM73" s="27" t="str">
        <f t="shared" ref="AM73:AM76" si="7">IFERROR(TEXT(AN73/AL73,"0%"),"o")</f>
        <v>o</v>
      </c>
      <c r="AN73" s="87" t="s">
        <v>136</v>
      </c>
      <c r="AO73" s="87" t="s">
        <v>136</v>
      </c>
      <c r="AP73" s="87" t="s">
        <v>136</v>
      </c>
      <c r="AQ73" s="87" t="s">
        <v>136</v>
      </c>
      <c r="AR73" s="87" t="s">
        <v>136</v>
      </c>
      <c r="AS73" s="87" t="s">
        <v>136</v>
      </c>
      <c r="AT73" s="87" t="s">
        <v>136</v>
      </c>
      <c r="AU73" s="88" t="s">
        <v>136</v>
      </c>
      <c r="AV73" s="30">
        <v>1</v>
      </c>
      <c r="AW73" s="27" t="str">
        <f t="shared" ref="AW73:AW76" si="8">IFERROR(TEXT(AX73/AV73,"0%"),"o")</f>
        <v>0%</v>
      </c>
      <c r="AX73" s="87">
        <v>0</v>
      </c>
      <c r="AY73" s="87" t="s">
        <v>136</v>
      </c>
      <c r="AZ73" s="87" t="s">
        <v>136</v>
      </c>
      <c r="BA73" s="87" t="s">
        <v>136</v>
      </c>
      <c r="BB73" s="87">
        <v>0</v>
      </c>
      <c r="BC73" s="87">
        <v>0</v>
      </c>
      <c r="BD73" s="87" t="s">
        <v>136</v>
      </c>
      <c r="BE73" s="88" t="s">
        <v>136</v>
      </c>
      <c r="BF73" s="30">
        <v>4</v>
      </c>
      <c r="BG73" s="27" t="str">
        <f t="shared" ref="BG73:BG76" si="9">IFERROR(TEXT(BH73/BF73,"0%"),"o")</f>
        <v>0%</v>
      </c>
      <c r="BH73" s="87">
        <v>0</v>
      </c>
      <c r="BI73" s="87">
        <v>0</v>
      </c>
      <c r="BJ73" s="87">
        <v>0</v>
      </c>
      <c r="BK73" s="87">
        <v>0</v>
      </c>
      <c r="BL73" s="87">
        <v>0</v>
      </c>
      <c r="BM73" s="87">
        <v>0</v>
      </c>
      <c r="BN73" s="87" t="s">
        <v>136</v>
      </c>
      <c r="BO73" s="88" t="s">
        <v>136</v>
      </c>
    </row>
    <row r="74" spans="1:67">
      <c r="A74" s="93" t="s">
        <v>121</v>
      </c>
      <c r="B74" s="84" cm="1">
        <f t="array" aca="1" ref="B74" ca="1">INDIRECT("R"&amp;ROW()&amp;"C"&amp;MATCH($A$3,$BQ$8:$BQ$12,0)*10+8,0)</f>
        <v>576</v>
      </c>
      <c r="C74" s="114" cm="1">
        <f t="array" aca="1" ref="C74" ca="1">IFERROR(VALUE(INDIRECT("R"&amp;ROW()&amp;"C"&amp;MATCH($A$3,$BQ$8:$BQ$12,0)*10+9,0)),"o")</f>
        <v>0.99</v>
      </c>
      <c r="D74" s="84" cm="1">
        <f t="array" aca="1" ref="D74" ca="1">INDIRECT("R"&amp;ROW()&amp;"C"&amp;MATCH($A$3,$BQ$8:$BQ$12,0)*10+10,0)</f>
        <v>568</v>
      </c>
      <c r="E74" s="85" cm="1">
        <f t="array" aca="1" ref="E74" ca="1">INDIRECT("R"&amp;ROW()&amp;"C"&amp;MATCH($A$3,$BQ$8:$BQ$12,0)*10+11,0)</f>
        <v>531</v>
      </c>
      <c r="F74" s="85" cm="1">
        <f t="array" aca="1" ref="F74" ca="1">INDIRECT("R"&amp;ROW()&amp;"C"&amp;MATCH($A$3,$BQ$8:$BQ$12,0)*10+12,0)</f>
        <v>2</v>
      </c>
      <c r="G74" s="86" cm="1">
        <f t="array" aca="1" ref="G74" ca="1">INDIRECT("R"&amp;ROW()&amp;"C"&amp;MATCH($A$3,$BQ$8:$BQ$12,0)*10+13,0)</f>
        <v>66</v>
      </c>
      <c r="H74" s="110" cm="1">
        <f t="array" aca="1" ref="H74" ca="1">INDIRECT("R"&amp;ROW()&amp;"C"&amp;MATCH($A$3,$BQ$8:$BQ$12,0)*10+14,0)</f>
        <v>4</v>
      </c>
      <c r="I74" s="85" cm="1">
        <f t="array" aca="1" ref="I74" ca="1">INDIRECT("R"&amp;ROW()&amp;"C"&amp;MATCH($A$3,$BQ$8:$BQ$12,0)*10+15,0)</f>
        <v>137</v>
      </c>
      <c r="J74" s="85" cm="1">
        <f t="array" aca="1" ref="J74" ca="1">INDIRECT("R"&amp;ROW()&amp;"C"&amp;MATCH($A$3,$BQ$8:$BQ$12,0)*10+16,0)</f>
        <v>25</v>
      </c>
      <c r="K74" s="86" cm="1">
        <f t="array" aca="1" ref="K74" ca="1">INDIRECT("R"&amp;ROW()&amp;"C"&amp;MATCH($A$3,$BQ$8:$BQ$12,0)*10+17,0)</f>
        <v>14.576846503896689</v>
      </c>
      <c r="M74" s="124" cm="1">
        <f t="array" aca="1" ref="M74" ca="1">IF(INDIRECT("R"&amp;ROW()&amp;$BR$16,0)="o","",INDIRECT("R"&amp;ROW()&amp;$BR$16,0))</f>
        <v>16</v>
      </c>
      <c r="N74" s="123" cm="1">
        <f t="array" aca="1" ref="N74" ca="1">IF(INDIRECT("R"&amp;ROW()&amp;$BR$17,0)="o","",INDIRECT("R"&amp;ROW()&amp;$BR$17,0))</f>
        <v>29</v>
      </c>
      <c r="O74" s="123" cm="1">
        <f t="array" aca="1" ref="O74" ca="1">IF(INDIRECT("R"&amp;ROW()&amp;$BR$18,0)="o","",INDIRECT("R"&amp;ROW()&amp;$BR$18,0))</f>
        <v>41</v>
      </c>
      <c r="P74" s="125" cm="1">
        <f t="array" aca="1" ref="P74" ca="1">IF(INDIRECT("R"&amp;ROW()&amp;$BR$19,0)="o","",INDIRECT("R"&amp;ROW()&amp;$BR$19,0))</f>
        <v>17</v>
      </c>
      <c r="Q74"/>
      <c r="R74" s="30">
        <v>181</v>
      </c>
      <c r="S74" s="27" t="str">
        <f t="shared" si="5"/>
        <v>100%</v>
      </c>
      <c r="T74" s="87">
        <v>181</v>
      </c>
      <c r="U74" s="87">
        <v>173</v>
      </c>
      <c r="V74" s="87">
        <v>0</v>
      </c>
      <c r="W74" s="87">
        <v>36</v>
      </c>
      <c r="X74" s="87">
        <v>7</v>
      </c>
      <c r="Y74" s="87">
        <v>28</v>
      </c>
      <c r="Z74" s="87">
        <v>16</v>
      </c>
      <c r="AA74" s="88">
        <v>3.8120676852375568</v>
      </c>
      <c r="AB74" s="30">
        <v>162</v>
      </c>
      <c r="AC74" s="27" t="str">
        <f t="shared" si="6"/>
        <v>96%</v>
      </c>
      <c r="AD74" s="87">
        <v>155</v>
      </c>
      <c r="AE74" s="87">
        <v>146</v>
      </c>
      <c r="AF74" s="87">
        <v>0</v>
      </c>
      <c r="AG74" s="87">
        <v>5</v>
      </c>
      <c r="AH74" s="87">
        <v>9</v>
      </c>
      <c r="AI74" s="87">
        <v>64</v>
      </c>
      <c r="AJ74" s="87">
        <v>29</v>
      </c>
      <c r="AK74" s="88">
        <v>11.464686157831439</v>
      </c>
      <c r="AL74" s="30">
        <v>128</v>
      </c>
      <c r="AM74" s="27" t="str">
        <f t="shared" si="7"/>
        <v>99%</v>
      </c>
      <c r="AN74" s="87">
        <v>127</v>
      </c>
      <c r="AO74" s="87">
        <v>116</v>
      </c>
      <c r="AP74" s="87">
        <v>0</v>
      </c>
      <c r="AQ74" s="87">
        <v>25</v>
      </c>
      <c r="AR74" s="87">
        <v>27</v>
      </c>
      <c r="AS74" s="87">
        <v>133</v>
      </c>
      <c r="AT74" s="87">
        <v>41</v>
      </c>
      <c r="AU74" s="88">
        <v>13.151939326475269</v>
      </c>
      <c r="AV74" s="30">
        <v>105</v>
      </c>
      <c r="AW74" s="27" t="str">
        <f t="shared" si="8"/>
        <v>100%</v>
      </c>
      <c r="AX74" s="87">
        <v>105</v>
      </c>
      <c r="AY74" s="87">
        <v>96</v>
      </c>
      <c r="AZ74" s="87">
        <v>2</v>
      </c>
      <c r="BA74" s="87" t="s">
        <v>136</v>
      </c>
      <c r="BB74" s="87">
        <v>4</v>
      </c>
      <c r="BC74" s="87">
        <v>137</v>
      </c>
      <c r="BD74" s="87">
        <v>17</v>
      </c>
      <c r="BE74" s="88">
        <v>14.664669172191527</v>
      </c>
      <c r="BF74" s="30">
        <v>576</v>
      </c>
      <c r="BG74" s="27" t="str">
        <f t="shared" si="9"/>
        <v>99%</v>
      </c>
      <c r="BH74" s="87">
        <v>568</v>
      </c>
      <c r="BI74" s="87">
        <v>531</v>
      </c>
      <c r="BJ74" s="87">
        <v>2</v>
      </c>
      <c r="BK74" s="87">
        <v>66</v>
      </c>
      <c r="BL74" s="87">
        <v>4</v>
      </c>
      <c r="BM74" s="87">
        <v>137</v>
      </c>
      <c r="BN74" s="87">
        <v>25</v>
      </c>
      <c r="BO74" s="88">
        <v>14.576846503896689</v>
      </c>
    </row>
    <row r="75" spans="1:67" ht="15.75" thickBot="1">
      <c r="A75" s="94" t="s">
        <v>122</v>
      </c>
      <c r="B75" s="95" cm="1">
        <f t="array" aca="1" ref="B75" ca="1">INDIRECT("R"&amp;ROW()&amp;"C"&amp;MATCH($A$3,$BQ$8:$BQ$12,0)*10+8,0)</f>
        <v>196</v>
      </c>
      <c r="C75" s="115" cm="1">
        <f t="array" aca="1" ref="C75" ca="1">IFERROR(VALUE(INDIRECT("R"&amp;ROW()&amp;"C"&amp;MATCH($A$3,$BQ$8:$BQ$12,0)*10+9,0)),"o")</f>
        <v>0.92</v>
      </c>
      <c r="D75" s="95" cm="1">
        <f t="array" aca="1" ref="D75" ca="1">INDIRECT("R"&amp;ROW()&amp;"C"&amp;MATCH($A$3,$BQ$8:$BQ$12,0)*10+10,0)</f>
        <v>181</v>
      </c>
      <c r="E75" s="96" cm="1">
        <f t="array" aca="1" ref="E75" ca="1">INDIRECT("R"&amp;ROW()&amp;"C"&amp;MATCH($A$3,$BQ$8:$BQ$12,0)*10+11,0)</f>
        <v>181</v>
      </c>
      <c r="F75" s="96" cm="1">
        <f t="array" aca="1" ref="F75" ca="1">INDIRECT("R"&amp;ROW()&amp;"C"&amp;MATCH($A$3,$BQ$8:$BQ$12,0)*10+12,0)</f>
        <v>0</v>
      </c>
      <c r="G75" s="97" cm="1">
        <f t="array" aca="1" ref="G75" ca="1">INDIRECT("R"&amp;ROW()&amp;"C"&amp;MATCH($A$3,$BQ$8:$BQ$12,0)*10+13,0)</f>
        <v>0</v>
      </c>
      <c r="H75" s="111" cm="1">
        <f t="array" aca="1" ref="H75" ca="1">INDIRECT("R"&amp;ROW()&amp;"C"&amp;MATCH($A$3,$BQ$8:$BQ$12,0)*10+14,0)</f>
        <v>56</v>
      </c>
      <c r="I75" s="96" cm="1">
        <f t="array" aca="1" ref="I75" ca="1">INDIRECT("R"&amp;ROW()&amp;"C"&amp;MATCH($A$3,$BQ$8:$BQ$12,0)*10+15,0)</f>
        <v>146</v>
      </c>
      <c r="J75" s="96" cm="1">
        <f t="array" aca="1" ref="J75" ca="1">INDIRECT("R"&amp;ROW()&amp;"C"&amp;MATCH($A$3,$BQ$8:$BQ$12,0)*10+16,0)</f>
        <v>104</v>
      </c>
      <c r="K75" s="97" cm="1">
        <f t="array" aca="1" ref="K75" ca="1">INDIRECT("R"&amp;ROW()&amp;"C"&amp;MATCH($A$3,$BQ$8:$BQ$12,0)*10+17,0)</f>
        <v>45.008286529855717</v>
      </c>
      <c r="M75" s="126" t="str" cm="1">
        <f t="array" aca="1" ref="M75" ca="1">IF(INDIRECT("R"&amp;ROW()&amp;$BR$16,0)="o","",INDIRECT("R"&amp;ROW()&amp;$BR$16,0))</f>
        <v/>
      </c>
      <c r="N75" s="127" t="str" cm="1">
        <f t="array" aca="1" ref="N75" ca="1">IF(INDIRECT("R"&amp;ROW()&amp;$BR$17,0)="o","",INDIRECT("R"&amp;ROW()&amp;$BR$17,0))</f>
        <v/>
      </c>
      <c r="O75" s="127" cm="1">
        <f t="array" aca="1" ref="O75" ca="1">IF(INDIRECT("R"&amp;ROW()&amp;$BR$18,0)="o","",INDIRECT("R"&amp;ROW()&amp;$BR$18,0))</f>
        <v>146</v>
      </c>
      <c r="P75" s="128" cm="1">
        <f t="array" aca="1" ref="P75" ca="1">IF(INDIRECT("R"&amp;ROW()&amp;$BR$19,0)="o","",INDIRECT("R"&amp;ROW()&amp;$BR$19,0))</f>
        <v>56</v>
      </c>
      <c r="Q75"/>
      <c r="R75" s="30" t="s">
        <v>136</v>
      </c>
      <c r="S75" s="27" t="str">
        <f t="shared" si="5"/>
        <v>o</v>
      </c>
      <c r="T75" s="87" t="s">
        <v>136</v>
      </c>
      <c r="U75" s="87" t="s">
        <v>136</v>
      </c>
      <c r="V75" s="87" t="s">
        <v>136</v>
      </c>
      <c r="W75" s="87" t="s">
        <v>136</v>
      </c>
      <c r="X75" s="87" t="s">
        <v>136</v>
      </c>
      <c r="Y75" s="87" t="s">
        <v>136</v>
      </c>
      <c r="Z75" s="87" t="s">
        <v>136</v>
      </c>
      <c r="AA75" s="88" t="s">
        <v>136</v>
      </c>
      <c r="AB75" s="30" t="s">
        <v>136</v>
      </c>
      <c r="AC75" s="27" t="str">
        <f t="shared" si="6"/>
        <v>o</v>
      </c>
      <c r="AD75" s="87" t="s">
        <v>136</v>
      </c>
      <c r="AE75" s="87" t="s">
        <v>136</v>
      </c>
      <c r="AF75" s="87" t="s">
        <v>136</v>
      </c>
      <c r="AG75" s="87" t="s">
        <v>136</v>
      </c>
      <c r="AH75" s="87" t="s">
        <v>136</v>
      </c>
      <c r="AI75" s="87" t="s">
        <v>136</v>
      </c>
      <c r="AJ75" s="87" t="s">
        <v>136</v>
      </c>
      <c r="AK75" s="88" t="s">
        <v>136</v>
      </c>
      <c r="AL75" s="30">
        <v>105</v>
      </c>
      <c r="AM75" s="27" t="str">
        <f t="shared" si="7"/>
        <v>92%</v>
      </c>
      <c r="AN75" s="87">
        <v>97</v>
      </c>
      <c r="AO75" s="87">
        <v>97</v>
      </c>
      <c r="AP75" s="87">
        <v>0</v>
      </c>
      <c r="AQ75" s="87">
        <v>0</v>
      </c>
      <c r="AR75" s="87">
        <v>146</v>
      </c>
      <c r="AS75" s="87">
        <v>146</v>
      </c>
      <c r="AT75" s="87">
        <v>146</v>
      </c>
      <c r="AU75" s="88">
        <v>0</v>
      </c>
      <c r="AV75" s="30">
        <v>91</v>
      </c>
      <c r="AW75" s="27" t="str">
        <f t="shared" si="8"/>
        <v>92%</v>
      </c>
      <c r="AX75" s="87">
        <v>84</v>
      </c>
      <c r="AY75" s="87">
        <v>84</v>
      </c>
      <c r="AZ75" s="87" t="s">
        <v>136</v>
      </c>
      <c r="BA75" s="87" t="s">
        <v>136</v>
      </c>
      <c r="BB75" s="87">
        <v>56</v>
      </c>
      <c r="BC75" s="87">
        <v>56</v>
      </c>
      <c r="BD75" s="87">
        <v>56</v>
      </c>
      <c r="BE75" s="88">
        <v>0</v>
      </c>
      <c r="BF75" s="30">
        <v>196</v>
      </c>
      <c r="BG75" s="27" t="str">
        <f t="shared" si="9"/>
        <v>92%</v>
      </c>
      <c r="BH75" s="87">
        <v>181</v>
      </c>
      <c r="BI75" s="87">
        <v>181</v>
      </c>
      <c r="BJ75" s="87">
        <v>0</v>
      </c>
      <c r="BK75" s="87">
        <v>0</v>
      </c>
      <c r="BL75" s="87">
        <v>56</v>
      </c>
      <c r="BM75" s="87">
        <v>146</v>
      </c>
      <c r="BN75" s="87">
        <v>104</v>
      </c>
      <c r="BO75" s="88">
        <v>45.008286529855717</v>
      </c>
    </row>
    <row r="76" spans="1:67" ht="15.75" thickBot="1">
      <c r="A76" s="98" t="s">
        <v>132</v>
      </c>
      <c r="B76" s="99" cm="1">
        <f t="array" aca="1" ref="B76" ca="1">INDIRECT("R"&amp;ROW()&amp;"C"&amp;MATCH($A$3,$BQ$8:$BQ$12,0)*10+8,0)</f>
        <v>37096</v>
      </c>
      <c r="C76" s="116" cm="1">
        <f t="array" aca="1" ref="C76" ca="1">IFERROR(VALUE(INDIRECT("R"&amp;ROW()&amp;"C"&amp;MATCH($A$3,$BQ$8:$BQ$12,0)*10+9,0)),"o")</f>
        <v>0.57999999999999996</v>
      </c>
      <c r="D76" s="99" cm="1">
        <f t="array" aca="1" ref="D76" ca="1">INDIRECT("R"&amp;ROW()&amp;"C"&amp;MATCH($A$3,$BQ$8:$BQ$12,0)*10+10,0)</f>
        <v>21654</v>
      </c>
      <c r="E76" s="100" cm="1">
        <f t="array" aca="1" ref="E76" ca="1">INDIRECT("R"&amp;ROW()&amp;"C"&amp;MATCH($A$3,$BQ$8:$BQ$12,0)*10+11,0)</f>
        <v>21139</v>
      </c>
      <c r="F76" s="100" cm="1">
        <f t="array" aca="1" ref="F76" ca="1">INDIRECT("R"&amp;ROW()&amp;"C"&amp;MATCH($A$3,$BQ$8:$BQ$12,0)*10+12,0)</f>
        <v>218</v>
      </c>
      <c r="G76" s="101" cm="1">
        <f t="array" aca="1" ref="G76" ca="1">INDIRECT("R"&amp;ROW()&amp;"C"&amp;MATCH($A$3,$BQ$8:$BQ$12,0)*10+13,0)</f>
        <v>518</v>
      </c>
      <c r="H76" s="112" cm="1">
        <f t="array" aca="1" ref="H76" ca="1">INDIRECT("R"&amp;ROW()&amp;"C"&amp;MATCH($A$3,$BQ$8:$BQ$12,0)*10+14,0)</f>
        <v>3</v>
      </c>
      <c r="I76" s="100" cm="1">
        <f t="array" aca="1" ref="I76" ca="1">INDIRECT("R"&amp;ROW()&amp;"C"&amp;MATCH($A$3,$BQ$8:$BQ$12,0)*10+15,0)</f>
        <v>195</v>
      </c>
      <c r="J76" s="100" cm="1">
        <f t="array" aca="1" ref="J76" ca="1">INDIRECT("R"&amp;ROW()&amp;"C"&amp;MATCH($A$3,$BQ$8:$BQ$12,0)*10+16,0)</f>
        <v>63</v>
      </c>
      <c r="K76" s="101" cm="1">
        <f t="array" aca="1" ref="K76" ca="1">INDIRECT("R"&amp;ROW()&amp;"C"&amp;MATCH($A$3,$BQ$8:$BQ$12,0)*10+17,0)</f>
        <v>46.538636961321913</v>
      </c>
      <c r="M76" s="129" cm="1">
        <f t="array" aca="1" ref="M76" ca="1">IF(INDIRECT("R"&amp;ROW()&amp;$BR$16,0)="o","",INDIRECT("R"&amp;ROW()&amp;$BR$16,0))</f>
        <v>54</v>
      </c>
      <c r="N76" s="130" cm="1">
        <f t="array" aca="1" ref="N76" ca="1">IF(INDIRECT("R"&amp;ROW()&amp;$BR$17,0)="o","",INDIRECT("R"&amp;ROW()&amp;$BR$17,0))</f>
        <v>63</v>
      </c>
      <c r="O76" s="130" cm="1">
        <f t="array" aca="1" ref="O76" ca="1">IF(INDIRECT("R"&amp;ROW()&amp;$BR$18,0)="o","",INDIRECT("R"&amp;ROW()&amp;$BR$18,0))</f>
        <v>75</v>
      </c>
      <c r="P76" s="131" cm="1">
        <f t="array" aca="1" ref="P76" ca="1">IF(INDIRECT("R"&amp;ROW()&amp;$BR$19,0)="o","",INDIRECT("R"&amp;ROW()&amp;$BR$19,0))</f>
        <v>58</v>
      </c>
      <c r="Q76"/>
      <c r="R76" s="90">
        <v>6876</v>
      </c>
      <c r="S76" s="122" t="str">
        <f t="shared" si="5"/>
        <v>51%</v>
      </c>
      <c r="T76" s="91">
        <v>3493</v>
      </c>
      <c r="U76" s="91">
        <v>3384</v>
      </c>
      <c r="V76" s="91">
        <v>4</v>
      </c>
      <c r="W76" s="91">
        <v>314</v>
      </c>
      <c r="X76" s="91">
        <v>4</v>
      </c>
      <c r="Y76" s="91">
        <v>130</v>
      </c>
      <c r="Z76" s="91">
        <v>54</v>
      </c>
      <c r="AA76" s="92">
        <v>35.516733038983872</v>
      </c>
      <c r="AB76" s="90">
        <v>8383</v>
      </c>
      <c r="AC76" s="122" t="str">
        <f t="shared" si="6"/>
        <v>64%</v>
      </c>
      <c r="AD76" s="91">
        <v>5366</v>
      </c>
      <c r="AE76" s="91">
        <v>5252</v>
      </c>
      <c r="AF76" s="91">
        <v>95</v>
      </c>
      <c r="AG76" s="91">
        <v>60</v>
      </c>
      <c r="AH76" s="91">
        <v>3</v>
      </c>
      <c r="AI76" s="91">
        <v>147</v>
      </c>
      <c r="AJ76" s="91">
        <v>63</v>
      </c>
      <c r="AK76" s="92">
        <v>51.344998291787064</v>
      </c>
      <c r="AL76" s="90">
        <v>10687</v>
      </c>
      <c r="AM76" s="122" t="str">
        <f t="shared" si="7"/>
        <v>54%</v>
      </c>
      <c r="AN76" s="91">
        <v>5718</v>
      </c>
      <c r="AO76" s="91">
        <v>5643</v>
      </c>
      <c r="AP76" s="91">
        <v>100</v>
      </c>
      <c r="AQ76" s="91">
        <v>48</v>
      </c>
      <c r="AR76" s="91">
        <v>10</v>
      </c>
      <c r="AS76" s="91">
        <v>195</v>
      </c>
      <c r="AT76" s="91">
        <v>75</v>
      </c>
      <c r="AU76" s="92">
        <v>58.899096828987069</v>
      </c>
      <c r="AV76" s="90">
        <v>11150</v>
      </c>
      <c r="AW76" s="122" t="str">
        <f t="shared" si="8"/>
        <v>63%</v>
      </c>
      <c r="AX76" s="91">
        <v>7077</v>
      </c>
      <c r="AY76" s="91">
        <v>6860</v>
      </c>
      <c r="AZ76" s="91">
        <v>19</v>
      </c>
      <c r="BA76" s="91">
        <v>96</v>
      </c>
      <c r="BB76" s="91">
        <v>3</v>
      </c>
      <c r="BC76" s="91">
        <v>137</v>
      </c>
      <c r="BD76" s="91">
        <v>58</v>
      </c>
      <c r="BE76" s="92">
        <v>31.776814792492964</v>
      </c>
      <c r="BF76" s="90">
        <v>37096</v>
      </c>
      <c r="BG76" s="122" t="str">
        <f t="shared" si="9"/>
        <v>58%</v>
      </c>
      <c r="BH76" s="91">
        <v>21654</v>
      </c>
      <c r="BI76" s="91">
        <v>21139</v>
      </c>
      <c r="BJ76" s="91">
        <v>218</v>
      </c>
      <c r="BK76" s="91">
        <v>518</v>
      </c>
      <c r="BL76" s="91">
        <v>3</v>
      </c>
      <c r="BM76" s="91">
        <v>195</v>
      </c>
      <c r="BN76" s="91">
        <v>63</v>
      </c>
      <c r="BO76" s="92">
        <v>46.538636961321913</v>
      </c>
    </row>
  </sheetData>
  <mergeCells count="22">
    <mergeCell ref="A5:A7"/>
    <mergeCell ref="M3:P3"/>
    <mergeCell ref="BF5:BO5"/>
    <mergeCell ref="BH6:BK6"/>
    <mergeCell ref="BL6:BO6"/>
    <mergeCell ref="B5:K5"/>
    <mergeCell ref="D6:G6"/>
    <mergeCell ref="H6:K6"/>
    <mergeCell ref="B6:B7"/>
    <mergeCell ref="C6:C7"/>
    <mergeCell ref="AL5:AU5"/>
    <mergeCell ref="AN6:AQ6"/>
    <mergeCell ref="AR6:AU6"/>
    <mergeCell ref="AV5:BE5"/>
    <mergeCell ref="AX6:BA6"/>
    <mergeCell ref="BB6:BE6"/>
    <mergeCell ref="T6:W6"/>
    <mergeCell ref="X6:AA6"/>
    <mergeCell ref="R5:AA5"/>
    <mergeCell ref="AB5:AK5"/>
    <mergeCell ref="AD6:AG6"/>
    <mergeCell ref="AH6:AK6"/>
  </mergeCells>
  <conditionalFormatting sqref="C8:C76">
    <cfRule type="cellIs" dxfId="60" priority="1" operator="equal">
      <formula>0</formula>
    </cfRule>
    <cfRule type="dataBar" priority="3">
      <dataBar>
        <cfvo type="min"/>
        <cfvo type="num" val="1"/>
        <color rgb="FF63C384"/>
      </dataBar>
      <extLst>
        <ext xmlns:x14="http://schemas.microsoft.com/office/spreadsheetml/2009/9/main" uri="{B025F937-C7B1-47D3-B67F-A62EFF666E3E}">
          <x14:id>{181C6606-4717-43C9-A7EF-A3973A577A5D}</x14:id>
        </ext>
      </extLst>
    </cfRule>
  </conditionalFormatting>
  <conditionalFormatting sqref="J8:J76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dataValidations count="2">
    <dataValidation type="list" allowBlank="1" showInputMessage="1" showErrorMessage="1" sqref="A3" xr:uid="{E43D933C-D23A-4FB0-A60A-820109632F5B}">
      <formula1>$BQ$8:$BQ$12</formula1>
    </dataValidation>
    <dataValidation type="list" allowBlank="1" showInputMessage="1" showErrorMessage="1" sqref="M3" xr:uid="{0849063A-1EFF-4537-AC9D-B7EADE0FD41C}">
      <formula1>$BQ$14:$BQ$15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1C6606-4717-43C9-A7EF-A3973A577A5D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m:sqref>C8:C76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8F737-35DF-41E8-8115-D8E089DE4FCE}">
  <dimension ref="A1:BW25"/>
  <sheetViews>
    <sheetView showGridLines="0" workbookViewId="0"/>
  </sheetViews>
  <sheetFormatPr defaultRowHeight="15"/>
  <cols>
    <col min="1" max="1" width="33.42578125" style="3" customWidth="1"/>
    <col min="2" max="2" width="5.7109375" style="3" customWidth="1"/>
    <col min="3" max="3" width="11.42578125" style="3" customWidth="1"/>
    <col min="4" max="4" width="5.7109375" style="3" customWidth="1"/>
    <col min="5" max="5" width="11.42578125" style="3" customWidth="1"/>
    <col min="6" max="6" width="5.7109375" style="3" customWidth="1"/>
    <col min="7" max="7" width="11.42578125" style="3" customWidth="1"/>
    <col min="8" max="8" width="5.7109375" style="3" customWidth="1"/>
    <col min="9" max="9" width="11.42578125" style="3" customWidth="1"/>
    <col min="10" max="10" width="5.7109375" style="3" customWidth="1"/>
    <col min="11" max="11" width="11.42578125" style="3" customWidth="1"/>
    <col min="12" max="12" width="3.5703125" style="3" customWidth="1"/>
    <col min="13" max="75" width="9.140625" style="3" hidden="1" customWidth="1"/>
    <col min="76" max="76" width="0" style="3" hidden="1" customWidth="1"/>
    <col min="77" max="16384" width="9.140625" style="3"/>
  </cols>
  <sheetData>
    <row r="1" spans="1:75" s="2" customFormat="1" ht="20.25">
      <c r="A1" s="181" t="s">
        <v>241</v>
      </c>
    </row>
    <row r="2" spans="1:75" s="2" customFormat="1" ht="7.5" customHeight="1"/>
    <row r="3" spans="1:75" s="2" customFormat="1" ht="13.5">
      <c r="A3" s="208" t="s">
        <v>132</v>
      </c>
      <c r="B3" s="1" t="s">
        <v>201</v>
      </c>
      <c r="C3" s="132"/>
    </row>
    <row r="4" spans="1:75" s="2" customFormat="1" ht="13.5">
      <c r="A4" s="193" t="str">
        <f>IF(RIGHT(A3,1)="*","* Siia gruppi kuuluvad lisaks ilma põhihariduseta noortele ka need, kelle haridustaseme kohta puudub EHIS-s info.","")</f>
        <v/>
      </c>
      <c r="M4" s="2" t="s">
        <v>169</v>
      </c>
      <c r="R4" s="2" t="s">
        <v>5</v>
      </c>
      <c r="W4" s="2" t="s">
        <v>4</v>
      </c>
      <c r="AB4" s="2" t="s">
        <v>6</v>
      </c>
      <c r="AG4" s="2" t="s">
        <v>7</v>
      </c>
      <c r="AL4" s="2" t="s">
        <v>8</v>
      </c>
      <c r="AQ4" s="2" t="s">
        <v>9</v>
      </c>
      <c r="AV4" s="2" t="s">
        <v>138</v>
      </c>
      <c r="BA4" s="2" t="s">
        <v>189</v>
      </c>
      <c r="BF4" s="2" t="s">
        <v>190</v>
      </c>
      <c r="BK4" s="2" t="s">
        <v>191</v>
      </c>
      <c r="BP4" s="2" t="s">
        <v>192</v>
      </c>
    </row>
    <row r="5" spans="1:75" s="2" customFormat="1" ht="5.25" customHeight="1" thickBot="1"/>
    <row r="6" spans="1:75" s="77" customFormat="1" ht="15.75" customHeight="1" thickBot="1">
      <c r="A6" s="194"/>
      <c r="B6" s="434" t="s">
        <v>124</v>
      </c>
      <c r="C6" s="436"/>
      <c r="D6" s="434" t="s">
        <v>125</v>
      </c>
      <c r="E6" s="436"/>
      <c r="F6" s="434" t="s">
        <v>129</v>
      </c>
      <c r="G6" s="436"/>
      <c r="H6" s="434" t="s">
        <v>130</v>
      </c>
      <c r="I6" s="436"/>
      <c r="J6" s="434" t="s">
        <v>132</v>
      </c>
      <c r="K6" s="436"/>
      <c r="M6" s="195" t="s">
        <v>146</v>
      </c>
      <c r="N6" s="195" t="s">
        <v>147</v>
      </c>
      <c r="O6" s="195" t="s">
        <v>148</v>
      </c>
      <c r="P6" s="195" t="s">
        <v>149</v>
      </c>
      <c r="Q6" s="195" t="s">
        <v>169</v>
      </c>
      <c r="R6" s="195" t="s">
        <v>146</v>
      </c>
      <c r="S6" s="195" t="s">
        <v>147</v>
      </c>
      <c r="T6" s="195" t="s">
        <v>148</v>
      </c>
      <c r="U6" s="195" t="s">
        <v>149</v>
      </c>
      <c r="V6" s="195" t="s">
        <v>169</v>
      </c>
      <c r="W6" s="195" t="s">
        <v>146</v>
      </c>
      <c r="X6" s="195" t="s">
        <v>147</v>
      </c>
      <c r="Y6" s="195" t="s">
        <v>148</v>
      </c>
      <c r="Z6" s="195" t="s">
        <v>149</v>
      </c>
      <c r="AA6" s="195" t="s">
        <v>169</v>
      </c>
      <c r="AB6" s="195" t="s">
        <v>146</v>
      </c>
      <c r="AC6" s="195" t="s">
        <v>147</v>
      </c>
      <c r="AD6" s="195" t="s">
        <v>148</v>
      </c>
      <c r="AE6" s="195" t="s">
        <v>149</v>
      </c>
      <c r="AF6" s="195" t="s">
        <v>169</v>
      </c>
      <c r="AG6" s="195" t="s">
        <v>146</v>
      </c>
      <c r="AH6" s="195" t="s">
        <v>147</v>
      </c>
      <c r="AI6" s="195" t="s">
        <v>148</v>
      </c>
      <c r="AJ6" s="195" t="s">
        <v>149</v>
      </c>
      <c r="AK6" s="195" t="s">
        <v>169</v>
      </c>
      <c r="AL6" s="195" t="s">
        <v>146</v>
      </c>
      <c r="AM6" s="195" t="s">
        <v>147</v>
      </c>
      <c r="AN6" s="195" t="s">
        <v>148</v>
      </c>
      <c r="AO6" s="195" t="s">
        <v>149</v>
      </c>
      <c r="AP6" s="195" t="s">
        <v>169</v>
      </c>
      <c r="AQ6" s="195" t="s">
        <v>146</v>
      </c>
      <c r="AR6" s="195" t="s">
        <v>147</v>
      </c>
      <c r="AS6" s="195" t="s">
        <v>148</v>
      </c>
      <c r="AT6" s="195" t="s">
        <v>149</v>
      </c>
      <c r="AU6" s="195" t="s">
        <v>169</v>
      </c>
      <c r="AV6" s="195" t="s">
        <v>146</v>
      </c>
      <c r="AW6" s="195" t="s">
        <v>147</v>
      </c>
      <c r="AX6" s="195" t="s">
        <v>148</v>
      </c>
      <c r="AY6" s="195" t="s">
        <v>149</v>
      </c>
      <c r="AZ6" s="195" t="s">
        <v>169</v>
      </c>
      <c r="BA6" s="195" t="s">
        <v>146</v>
      </c>
      <c r="BB6" s="195" t="s">
        <v>147</v>
      </c>
      <c r="BC6" s="195" t="s">
        <v>148</v>
      </c>
      <c r="BD6" s="195" t="s">
        <v>149</v>
      </c>
      <c r="BE6" s="195" t="s">
        <v>169</v>
      </c>
      <c r="BF6" s="195" t="s">
        <v>146</v>
      </c>
      <c r="BG6" s="195" t="s">
        <v>147</v>
      </c>
      <c r="BH6" s="195" t="s">
        <v>148</v>
      </c>
      <c r="BI6" s="195" t="s">
        <v>149</v>
      </c>
      <c r="BJ6" s="195" t="s">
        <v>169</v>
      </c>
      <c r="BK6" s="195" t="s">
        <v>146</v>
      </c>
      <c r="BL6" s="195" t="s">
        <v>147</v>
      </c>
      <c r="BM6" s="195" t="s">
        <v>148</v>
      </c>
      <c r="BN6" s="195" t="s">
        <v>149</v>
      </c>
      <c r="BO6" s="195" t="s">
        <v>169</v>
      </c>
      <c r="BP6" s="195" t="s">
        <v>146</v>
      </c>
      <c r="BQ6" s="195" t="s">
        <v>147</v>
      </c>
      <c r="BR6" s="195" t="s">
        <v>148</v>
      </c>
      <c r="BS6" s="195" t="s">
        <v>149</v>
      </c>
      <c r="BT6" s="195" t="s">
        <v>169</v>
      </c>
      <c r="BV6" s="77" t="s">
        <v>132</v>
      </c>
      <c r="BW6" s="77">
        <v>13</v>
      </c>
    </row>
    <row r="7" spans="1:75" s="77" customFormat="1" ht="15.75" customHeight="1">
      <c r="A7" s="196" t="s">
        <v>170</v>
      </c>
      <c r="B7" s="197" cm="1">
        <f t="array" aca="1" ref="B7" ca="1">INDIRECT("R"&amp;ROW()&amp;$BW$21,0)</f>
        <v>626</v>
      </c>
      <c r="C7" s="198"/>
      <c r="D7" s="197" cm="1">
        <f t="array" aca="1" ref="D7" ca="1">INDIRECT("R"&amp;ROW()&amp;$BW$22,0)</f>
        <v>715</v>
      </c>
      <c r="E7" s="198"/>
      <c r="F7" s="197" cm="1">
        <f t="array" aca="1" ref="F7" ca="1">INDIRECT("R"&amp;ROW()&amp;$BW$23,0)</f>
        <v>947</v>
      </c>
      <c r="G7" s="198"/>
      <c r="H7" s="197" cm="1">
        <f t="array" aca="1" ref="H7" ca="1">INDIRECT("R"&amp;ROW()&amp;$BW$24,0)</f>
        <v>1227</v>
      </c>
      <c r="I7" s="198"/>
      <c r="J7" s="197" cm="1">
        <f t="array" aca="1" ref="J7" ca="1">INDIRECT("R"&amp;ROW()&amp;$BW$25,0)</f>
        <v>3515</v>
      </c>
      <c r="K7" s="198"/>
      <c r="M7" s="199">
        <v>626</v>
      </c>
      <c r="N7" s="199">
        <v>715</v>
      </c>
      <c r="O7" s="199">
        <v>947</v>
      </c>
      <c r="P7" s="199">
        <v>1227</v>
      </c>
      <c r="Q7" s="199">
        <v>3515</v>
      </c>
      <c r="R7" s="199">
        <v>328</v>
      </c>
      <c r="S7" s="199">
        <v>363</v>
      </c>
      <c r="T7" s="199">
        <v>483</v>
      </c>
      <c r="U7" s="199">
        <v>602</v>
      </c>
      <c r="V7" s="199">
        <v>1776</v>
      </c>
      <c r="W7" s="199">
        <v>298</v>
      </c>
      <c r="X7" s="199">
        <v>352</v>
      </c>
      <c r="Y7" s="199">
        <v>464</v>
      </c>
      <c r="Z7" s="199">
        <v>625</v>
      </c>
      <c r="AA7" s="199">
        <v>1739</v>
      </c>
      <c r="AB7" s="199">
        <v>116</v>
      </c>
      <c r="AC7" s="199">
        <v>98</v>
      </c>
      <c r="AD7" s="199">
        <v>60</v>
      </c>
      <c r="AE7" s="199">
        <v>56</v>
      </c>
      <c r="AF7" s="199">
        <v>330</v>
      </c>
      <c r="AG7" s="199">
        <v>176</v>
      </c>
      <c r="AH7" s="199">
        <v>217</v>
      </c>
      <c r="AI7" s="199">
        <v>307</v>
      </c>
      <c r="AJ7" s="199">
        <v>414</v>
      </c>
      <c r="AK7" s="199">
        <v>1114</v>
      </c>
      <c r="AL7" s="199">
        <v>182</v>
      </c>
      <c r="AM7" s="199">
        <v>226</v>
      </c>
      <c r="AN7" s="199">
        <v>330</v>
      </c>
      <c r="AO7" s="199">
        <v>372</v>
      </c>
      <c r="AP7" s="199">
        <v>1110</v>
      </c>
      <c r="AQ7" s="199">
        <v>152</v>
      </c>
      <c r="AR7" s="199">
        <v>174</v>
      </c>
      <c r="AS7" s="199">
        <v>250</v>
      </c>
      <c r="AT7" s="199">
        <v>385</v>
      </c>
      <c r="AU7" s="199">
        <v>961</v>
      </c>
      <c r="AV7" s="199">
        <v>123</v>
      </c>
      <c r="AW7" s="199">
        <v>151</v>
      </c>
      <c r="AX7" s="199">
        <v>115</v>
      </c>
      <c r="AY7" s="199">
        <v>135</v>
      </c>
      <c r="AZ7" s="199">
        <v>524</v>
      </c>
      <c r="BA7" s="199">
        <v>193</v>
      </c>
      <c r="BB7" s="199">
        <v>179</v>
      </c>
      <c r="BC7" s="199">
        <v>248</v>
      </c>
      <c r="BD7" s="199">
        <v>277</v>
      </c>
      <c r="BE7" s="199">
        <v>897</v>
      </c>
      <c r="BF7" s="199">
        <v>102</v>
      </c>
      <c r="BG7" s="199">
        <v>125</v>
      </c>
      <c r="BH7" s="199">
        <v>162</v>
      </c>
      <c r="BI7" s="199">
        <v>255</v>
      </c>
      <c r="BJ7" s="199">
        <v>644</v>
      </c>
      <c r="BK7" s="199">
        <v>180</v>
      </c>
      <c r="BL7" s="199">
        <v>210</v>
      </c>
      <c r="BM7" s="199">
        <v>356</v>
      </c>
      <c r="BN7" s="199">
        <v>463</v>
      </c>
      <c r="BO7" s="199">
        <v>1209</v>
      </c>
      <c r="BP7" s="199">
        <v>28</v>
      </c>
      <c r="BQ7" s="199">
        <v>50</v>
      </c>
      <c r="BR7" s="199">
        <v>66</v>
      </c>
      <c r="BS7" s="199">
        <v>97</v>
      </c>
      <c r="BT7" s="199">
        <v>241</v>
      </c>
      <c r="BV7" s="77" t="s">
        <v>5</v>
      </c>
      <c r="BW7" s="77">
        <v>18</v>
      </c>
    </row>
    <row r="8" spans="1:75" s="77" customFormat="1" ht="15.75" customHeight="1">
      <c r="A8" s="200" t="s">
        <v>171</v>
      </c>
      <c r="B8" s="201" cm="1">
        <f t="array" aca="1" ref="B8" ca="1">INDIRECT("R"&amp;ROW()&amp;$BW$21,0)</f>
        <v>311</v>
      </c>
      <c r="C8" s="202">
        <f ca="1">B8/B$7</f>
        <v>0.49680511182108628</v>
      </c>
      <c r="D8" s="201" cm="1">
        <f t="array" aca="1" ref="D8" ca="1">INDIRECT("R"&amp;ROW()&amp;$BW$22,0)</f>
        <v>333</v>
      </c>
      <c r="E8" s="202">
        <f ca="1">D8/D$7</f>
        <v>0.46573426573426574</v>
      </c>
      <c r="F8" s="201" cm="1">
        <f t="array" aca="1" ref="F8" ca="1">INDIRECT("R"&amp;ROW()&amp;$BW$23,0)</f>
        <v>440</v>
      </c>
      <c r="G8" s="202">
        <f ca="1">F8/F$7</f>
        <v>0.46462513199577615</v>
      </c>
      <c r="H8" s="201" cm="1">
        <f t="array" aca="1" ref="H8" ca="1">INDIRECT("R"&amp;ROW()&amp;$BW$24,0)</f>
        <v>570</v>
      </c>
      <c r="I8" s="202">
        <f ca="1">H8/H$7</f>
        <v>0.46454767726161367</v>
      </c>
      <c r="J8" s="201" cm="1">
        <f t="array" aca="1" ref="J8" ca="1">INDIRECT("R"&amp;ROW()&amp;$BW$25,0)</f>
        <v>1654</v>
      </c>
      <c r="K8" s="202">
        <f ca="1">J8/J$7</f>
        <v>0.47055476529160739</v>
      </c>
      <c r="M8" s="203">
        <v>311</v>
      </c>
      <c r="N8" s="203">
        <v>333</v>
      </c>
      <c r="O8" s="203">
        <v>440</v>
      </c>
      <c r="P8" s="203">
        <v>570</v>
      </c>
      <c r="Q8" s="203">
        <v>1654</v>
      </c>
      <c r="R8" s="203">
        <v>145</v>
      </c>
      <c r="S8" s="203">
        <v>154</v>
      </c>
      <c r="T8" s="203">
        <v>183</v>
      </c>
      <c r="U8" s="203">
        <v>206</v>
      </c>
      <c r="V8" s="203">
        <v>688</v>
      </c>
      <c r="W8" s="203">
        <v>166</v>
      </c>
      <c r="X8" s="203">
        <v>179</v>
      </c>
      <c r="Y8" s="203">
        <v>257</v>
      </c>
      <c r="Z8" s="203">
        <v>364</v>
      </c>
      <c r="AA8" s="203">
        <v>966</v>
      </c>
      <c r="AB8" s="203">
        <v>60</v>
      </c>
      <c r="AC8" s="203">
        <v>47</v>
      </c>
      <c r="AD8" s="203">
        <v>27</v>
      </c>
      <c r="AE8" s="203">
        <v>28</v>
      </c>
      <c r="AF8" s="203">
        <v>162</v>
      </c>
      <c r="AG8" s="203">
        <v>64</v>
      </c>
      <c r="AH8" s="203">
        <v>79</v>
      </c>
      <c r="AI8" s="203">
        <v>137</v>
      </c>
      <c r="AJ8" s="203">
        <v>204</v>
      </c>
      <c r="AK8" s="203">
        <v>484</v>
      </c>
      <c r="AL8" s="203">
        <v>98</v>
      </c>
      <c r="AM8" s="203">
        <v>109</v>
      </c>
      <c r="AN8" s="203">
        <v>164</v>
      </c>
      <c r="AO8" s="203">
        <v>166</v>
      </c>
      <c r="AP8" s="203">
        <v>537</v>
      </c>
      <c r="AQ8" s="203">
        <v>89</v>
      </c>
      <c r="AR8" s="203">
        <v>98</v>
      </c>
      <c r="AS8" s="203">
        <v>112</v>
      </c>
      <c r="AT8" s="203">
        <v>172</v>
      </c>
      <c r="AU8" s="203">
        <v>471</v>
      </c>
      <c r="AV8" s="203">
        <v>86</v>
      </c>
      <c r="AW8" s="203">
        <v>89</v>
      </c>
      <c r="AX8" s="203">
        <v>79</v>
      </c>
      <c r="AY8" s="203">
        <v>87</v>
      </c>
      <c r="AZ8" s="203">
        <v>341</v>
      </c>
      <c r="BA8" s="203">
        <v>58</v>
      </c>
      <c r="BB8" s="203">
        <v>54</v>
      </c>
      <c r="BC8" s="203">
        <v>79</v>
      </c>
      <c r="BD8" s="203">
        <v>82</v>
      </c>
      <c r="BE8" s="203">
        <v>273</v>
      </c>
      <c r="BF8" s="203">
        <v>39</v>
      </c>
      <c r="BG8" s="203">
        <v>42</v>
      </c>
      <c r="BH8" s="203">
        <v>54</v>
      </c>
      <c r="BI8" s="203">
        <v>80</v>
      </c>
      <c r="BJ8" s="203">
        <v>215</v>
      </c>
      <c r="BK8" s="203">
        <v>109</v>
      </c>
      <c r="BL8" s="203">
        <v>116</v>
      </c>
      <c r="BM8" s="203">
        <v>188</v>
      </c>
      <c r="BN8" s="203">
        <v>267</v>
      </c>
      <c r="BO8" s="203">
        <v>680</v>
      </c>
      <c r="BP8" s="203">
        <v>19</v>
      </c>
      <c r="BQ8" s="203">
        <v>32</v>
      </c>
      <c r="BR8" s="203">
        <v>40</v>
      </c>
      <c r="BS8" s="203">
        <v>54</v>
      </c>
      <c r="BT8" s="203">
        <v>145</v>
      </c>
      <c r="BV8" s="77" t="s">
        <v>4</v>
      </c>
      <c r="BW8" s="77">
        <v>23</v>
      </c>
    </row>
    <row r="9" spans="1:75" s="77" customFormat="1" ht="15.75" customHeight="1">
      <c r="A9" s="200" t="s">
        <v>172</v>
      </c>
      <c r="B9" s="201" cm="1">
        <f t="array" aca="1" ref="B9" ca="1">INDIRECT("R"&amp;ROW()&amp;$BW$21,0)</f>
        <v>233</v>
      </c>
      <c r="C9" s="202">
        <f t="shared" ref="C9:E25" ca="1" si="0">B9/B$7</f>
        <v>0.37220447284345048</v>
      </c>
      <c r="D9" s="201" cm="1">
        <f t="array" aca="1" ref="D9" ca="1">INDIRECT("R"&amp;ROW()&amp;$BW$22,0)</f>
        <v>273</v>
      </c>
      <c r="E9" s="202">
        <f t="shared" ca="1" si="0"/>
        <v>0.38181818181818183</v>
      </c>
      <c r="F9" s="201" cm="1">
        <f t="array" aca="1" ref="F9" ca="1">INDIRECT("R"&amp;ROW()&amp;$BW$23,0)</f>
        <v>348</v>
      </c>
      <c r="G9" s="202">
        <f t="shared" ref="G9" ca="1" si="1">F9/F$7</f>
        <v>0.36747624076029567</v>
      </c>
      <c r="H9" s="201" cm="1">
        <f t="array" aca="1" ref="H9" ca="1">INDIRECT("R"&amp;ROW()&amp;$BW$24,0)</f>
        <v>521</v>
      </c>
      <c r="I9" s="202">
        <f t="shared" ref="I9" ca="1" si="2">H9/H$7</f>
        <v>0.42461287693561534</v>
      </c>
      <c r="J9" s="201" cm="1">
        <f t="array" aca="1" ref="J9" ca="1">INDIRECT("R"&amp;ROW()&amp;$BW$25,0)</f>
        <v>1375</v>
      </c>
      <c r="K9" s="202">
        <f t="shared" ref="K9" ca="1" si="3">J9/J$7</f>
        <v>0.39118065433854909</v>
      </c>
      <c r="M9" s="203">
        <v>233</v>
      </c>
      <c r="N9" s="203">
        <v>273</v>
      </c>
      <c r="O9" s="203">
        <v>348</v>
      </c>
      <c r="P9" s="203">
        <v>521</v>
      </c>
      <c r="Q9" s="203">
        <v>1375</v>
      </c>
      <c r="R9" s="203">
        <v>137</v>
      </c>
      <c r="S9" s="203">
        <v>167</v>
      </c>
      <c r="T9" s="203">
        <v>205</v>
      </c>
      <c r="U9" s="203">
        <v>293</v>
      </c>
      <c r="V9" s="203">
        <v>802</v>
      </c>
      <c r="W9" s="203">
        <v>96</v>
      </c>
      <c r="X9" s="203">
        <v>106</v>
      </c>
      <c r="Y9" s="203">
        <v>143</v>
      </c>
      <c r="Z9" s="203">
        <v>228</v>
      </c>
      <c r="AA9" s="203">
        <v>573</v>
      </c>
      <c r="AB9" s="203">
        <v>19</v>
      </c>
      <c r="AC9" s="203">
        <v>6</v>
      </c>
      <c r="AD9" s="203">
        <v>9</v>
      </c>
      <c r="AE9" s="203">
        <v>7</v>
      </c>
      <c r="AF9" s="203">
        <v>41</v>
      </c>
      <c r="AG9" s="203">
        <v>59</v>
      </c>
      <c r="AH9" s="203">
        <v>93</v>
      </c>
      <c r="AI9" s="203">
        <v>89</v>
      </c>
      <c r="AJ9" s="203">
        <v>148</v>
      </c>
      <c r="AK9" s="203">
        <v>389</v>
      </c>
      <c r="AL9" s="203">
        <v>85</v>
      </c>
      <c r="AM9" s="203">
        <v>88</v>
      </c>
      <c r="AN9" s="203">
        <v>125</v>
      </c>
      <c r="AO9" s="203">
        <v>182</v>
      </c>
      <c r="AP9" s="203">
        <v>480</v>
      </c>
      <c r="AQ9" s="203">
        <v>70</v>
      </c>
      <c r="AR9" s="203">
        <v>86</v>
      </c>
      <c r="AS9" s="203">
        <v>125</v>
      </c>
      <c r="AT9" s="203">
        <v>184</v>
      </c>
      <c r="AU9" s="203">
        <v>465</v>
      </c>
      <c r="AV9" s="203">
        <v>20</v>
      </c>
      <c r="AW9" s="203">
        <v>16</v>
      </c>
      <c r="AX9" s="203">
        <v>19</v>
      </c>
      <c r="AY9" s="203">
        <v>30</v>
      </c>
      <c r="AZ9" s="203">
        <v>85</v>
      </c>
      <c r="BA9" s="203">
        <v>75</v>
      </c>
      <c r="BB9" s="203">
        <v>84</v>
      </c>
      <c r="BC9" s="203">
        <v>101</v>
      </c>
      <c r="BD9" s="203">
        <v>129</v>
      </c>
      <c r="BE9" s="203">
        <v>389</v>
      </c>
      <c r="BF9" s="203">
        <v>49</v>
      </c>
      <c r="BG9" s="203">
        <v>69</v>
      </c>
      <c r="BH9" s="203">
        <v>81</v>
      </c>
      <c r="BI9" s="203">
        <v>140</v>
      </c>
      <c r="BJ9" s="203">
        <v>339</v>
      </c>
      <c r="BK9" s="203">
        <v>73</v>
      </c>
      <c r="BL9" s="203">
        <v>84</v>
      </c>
      <c r="BM9" s="203">
        <v>124</v>
      </c>
      <c r="BN9" s="203">
        <v>177</v>
      </c>
      <c r="BO9" s="203">
        <v>458</v>
      </c>
      <c r="BP9" s="203">
        <v>16</v>
      </c>
      <c r="BQ9" s="203">
        <v>20</v>
      </c>
      <c r="BR9" s="203">
        <v>23</v>
      </c>
      <c r="BS9" s="203">
        <v>45</v>
      </c>
      <c r="BT9" s="203">
        <v>104</v>
      </c>
      <c r="BV9" s="77" t="s">
        <v>193</v>
      </c>
      <c r="BW9" s="77">
        <v>28</v>
      </c>
    </row>
    <row r="10" spans="1:75" s="77" customFormat="1" ht="15.75" customHeight="1">
      <c r="A10" s="200" t="s">
        <v>173</v>
      </c>
      <c r="B10" s="201" cm="1">
        <f t="array" aca="1" ref="B10" ca="1">INDIRECT("R"&amp;ROW()&amp;$BW$21,0)</f>
        <v>180</v>
      </c>
      <c r="C10" s="202">
        <f t="shared" ca="1" si="0"/>
        <v>0.28753993610223644</v>
      </c>
      <c r="D10" s="201" cm="1">
        <f t="array" aca="1" ref="D10" ca="1">INDIRECT("R"&amp;ROW()&amp;$BW$22,0)</f>
        <v>157</v>
      </c>
      <c r="E10" s="202">
        <f t="shared" ca="1" si="0"/>
        <v>0.21958041958041957</v>
      </c>
      <c r="F10" s="201" cm="1">
        <f t="array" aca="1" ref="F10" ca="1">INDIRECT("R"&amp;ROW()&amp;$BW$23,0)</f>
        <v>249</v>
      </c>
      <c r="G10" s="202">
        <f t="shared" ref="G10" ca="1" si="4">F10/F$7</f>
        <v>0.26293558606124606</v>
      </c>
      <c r="H10" s="201" cm="1">
        <f t="array" aca="1" ref="H10" ca="1">INDIRECT("R"&amp;ROW()&amp;$BW$24,0)</f>
        <v>288</v>
      </c>
      <c r="I10" s="202">
        <f t="shared" ref="I10" ca="1" si="5">H10/H$7</f>
        <v>0.23471882640586797</v>
      </c>
      <c r="J10" s="201" cm="1">
        <f t="array" aca="1" ref="J10" ca="1">INDIRECT("R"&amp;ROW()&amp;$BW$25,0)</f>
        <v>874</v>
      </c>
      <c r="K10" s="202">
        <f t="shared" ref="K10" ca="1" si="6">J10/J$7</f>
        <v>0.24864864864864866</v>
      </c>
      <c r="M10" s="203">
        <v>180</v>
      </c>
      <c r="N10" s="203">
        <v>157</v>
      </c>
      <c r="O10" s="203">
        <v>249</v>
      </c>
      <c r="P10" s="203">
        <v>288</v>
      </c>
      <c r="Q10" s="203">
        <v>874</v>
      </c>
      <c r="R10" s="203">
        <v>89</v>
      </c>
      <c r="S10" s="203">
        <v>66</v>
      </c>
      <c r="T10" s="203">
        <v>104</v>
      </c>
      <c r="U10" s="203">
        <v>86</v>
      </c>
      <c r="V10" s="203">
        <v>345</v>
      </c>
      <c r="W10" s="203">
        <v>91</v>
      </c>
      <c r="X10" s="203">
        <v>91</v>
      </c>
      <c r="Y10" s="203">
        <v>145</v>
      </c>
      <c r="Z10" s="203">
        <v>202</v>
      </c>
      <c r="AA10" s="203">
        <v>529</v>
      </c>
      <c r="AB10" s="203">
        <v>57</v>
      </c>
      <c r="AC10" s="203">
        <v>46</v>
      </c>
      <c r="AD10" s="203">
        <v>22</v>
      </c>
      <c r="AE10" s="203">
        <v>18</v>
      </c>
      <c r="AF10" s="203">
        <v>143</v>
      </c>
      <c r="AG10" s="203">
        <v>61</v>
      </c>
      <c r="AH10" s="203">
        <v>46</v>
      </c>
      <c r="AI10" s="203">
        <v>117</v>
      </c>
      <c r="AJ10" s="203">
        <v>150</v>
      </c>
      <c r="AK10" s="203">
        <v>374</v>
      </c>
      <c r="AL10" s="203">
        <v>39</v>
      </c>
      <c r="AM10" s="203">
        <v>48</v>
      </c>
      <c r="AN10" s="203">
        <v>92</v>
      </c>
      <c r="AO10" s="203">
        <v>66</v>
      </c>
      <c r="AP10" s="203">
        <v>245</v>
      </c>
      <c r="AQ10" s="203">
        <v>23</v>
      </c>
      <c r="AR10" s="203">
        <v>17</v>
      </c>
      <c r="AS10" s="203">
        <v>18</v>
      </c>
      <c r="AT10" s="203">
        <v>54</v>
      </c>
      <c r="AU10" s="203">
        <v>112</v>
      </c>
      <c r="AV10" s="203">
        <v>56</v>
      </c>
      <c r="AW10" s="203">
        <v>53</v>
      </c>
      <c r="AX10" s="203">
        <v>58</v>
      </c>
      <c r="AY10" s="203">
        <v>37</v>
      </c>
      <c r="AZ10" s="203">
        <v>204</v>
      </c>
      <c r="BA10" s="203">
        <v>44</v>
      </c>
      <c r="BB10" s="203">
        <v>29</v>
      </c>
      <c r="BC10" s="203">
        <v>30</v>
      </c>
      <c r="BD10" s="203">
        <v>36</v>
      </c>
      <c r="BE10" s="203">
        <v>139</v>
      </c>
      <c r="BF10" s="203">
        <v>5</v>
      </c>
      <c r="BG10" s="203">
        <v>8</v>
      </c>
      <c r="BH10" s="203">
        <v>10</v>
      </c>
      <c r="BI10" s="203">
        <v>24</v>
      </c>
      <c r="BJ10" s="203">
        <v>47</v>
      </c>
      <c r="BK10" s="203">
        <v>68</v>
      </c>
      <c r="BL10" s="203">
        <v>54</v>
      </c>
      <c r="BM10" s="203">
        <v>139</v>
      </c>
      <c r="BN10" s="203">
        <v>172</v>
      </c>
      <c r="BO10" s="203">
        <v>433</v>
      </c>
      <c r="BP10" s="203">
        <v>7</v>
      </c>
      <c r="BQ10" s="203">
        <v>13</v>
      </c>
      <c r="BR10" s="203">
        <v>12</v>
      </c>
      <c r="BS10" s="203">
        <v>19</v>
      </c>
      <c r="BT10" s="203">
        <v>51</v>
      </c>
      <c r="BV10" s="77" t="s">
        <v>194</v>
      </c>
      <c r="BW10" s="77">
        <v>33</v>
      </c>
    </row>
    <row r="11" spans="1:75" s="77" customFormat="1" ht="15.75" customHeight="1">
      <c r="A11" s="200" t="s">
        <v>175</v>
      </c>
      <c r="B11" s="201" cm="1">
        <f t="array" aca="1" ref="B11" ca="1">INDIRECT("R"&amp;ROW()&amp;$BW$21,0)</f>
        <v>51</v>
      </c>
      <c r="C11" s="202">
        <f t="shared" ca="1" si="0"/>
        <v>8.1469648562300323E-2</v>
      </c>
      <c r="D11" s="201" cm="1">
        <f t="array" aca="1" ref="D11" ca="1">INDIRECT("R"&amp;ROW()&amp;$BW$22,0)</f>
        <v>61</v>
      </c>
      <c r="E11" s="202">
        <f t="shared" ca="1" si="0"/>
        <v>8.5314685314685321E-2</v>
      </c>
      <c r="F11" s="201" cm="1">
        <f t="array" aca="1" ref="F11" ca="1">INDIRECT("R"&amp;ROW()&amp;$BW$23,0)</f>
        <v>90</v>
      </c>
      <c r="G11" s="202">
        <f t="shared" ref="G11" ca="1" si="7">F11/F$7</f>
        <v>9.5036958817317843E-2</v>
      </c>
      <c r="H11" s="201" cm="1">
        <f t="array" aca="1" ref="H11" ca="1">INDIRECT("R"&amp;ROW()&amp;$BW$24,0)</f>
        <v>131</v>
      </c>
      <c r="I11" s="202">
        <f t="shared" ref="I11" ca="1" si="8">H11/H$7</f>
        <v>0.10676446617766912</v>
      </c>
      <c r="J11" s="201" cm="1">
        <f t="array" aca="1" ref="J11" ca="1">INDIRECT("R"&amp;ROW()&amp;$BW$25,0)</f>
        <v>333</v>
      </c>
      <c r="K11" s="202">
        <f t="shared" ref="K11" ca="1" si="9">J11/J$7</f>
        <v>9.4736842105263161E-2</v>
      </c>
      <c r="M11" s="203">
        <v>51</v>
      </c>
      <c r="N11" s="203">
        <v>61</v>
      </c>
      <c r="O11" s="203">
        <v>90</v>
      </c>
      <c r="P11" s="203">
        <v>131</v>
      </c>
      <c r="Q11" s="203">
        <v>333</v>
      </c>
      <c r="R11" s="203">
        <v>25</v>
      </c>
      <c r="S11" s="203">
        <v>32</v>
      </c>
      <c r="T11" s="203">
        <v>53</v>
      </c>
      <c r="U11" s="203">
        <v>73</v>
      </c>
      <c r="V11" s="203">
        <v>183</v>
      </c>
      <c r="W11" s="203">
        <v>26</v>
      </c>
      <c r="X11" s="203">
        <v>29</v>
      </c>
      <c r="Y11" s="203">
        <v>37</v>
      </c>
      <c r="Z11" s="203">
        <v>58</v>
      </c>
      <c r="AA11" s="203">
        <v>150</v>
      </c>
      <c r="AB11" s="203">
        <v>5</v>
      </c>
      <c r="AC11" s="203">
        <v>3</v>
      </c>
      <c r="AD11" s="203">
        <v>5</v>
      </c>
      <c r="AE11" s="203">
        <v>2</v>
      </c>
      <c r="AF11" s="203">
        <v>15</v>
      </c>
      <c r="AG11" s="203">
        <v>13</v>
      </c>
      <c r="AH11" s="203">
        <v>22</v>
      </c>
      <c r="AI11" s="203">
        <v>30</v>
      </c>
      <c r="AJ11" s="203">
        <v>38</v>
      </c>
      <c r="AK11" s="203">
        <v>103</v>
      </c>
      <c r="AL11" s="203">
        <v>17</v>
      </c>
      <c r="AM11" s="203">
        <v>21</v>
      </c>
      <c r="AN11" s="203">
        <v>33</v>
      </c>
      <c r="AO11" s="203">
        <v>48</v>
      </c>
      <c r="AP11" s="203">
        <v>119</v>
      </c>
      <c r="AQ11" s="203">
        <v>16</v>
      </c>
      <c r="AR11" s="203">
        <v>15</v>
      </c>
      <c r="AS11" s="203">
        <v>22</v>
      </c>
      <c r="AT11" s="203">
        <v>43</v>
      </c>
      <c r="AU11" s="203">
        <v>96</v>
      </c>
      <c r="AV11" s="203">
        <v>5</v>
      </c>
      <c r="AW11" s="203">
        <v>6</v>
      </c>
      <c r="AX11" s="203">
        <v>8</v>
      </c>
      <c r="AY11" s="203">
        <v>8</v>
      </c>
      <c r="AZ11" s="203">
        <v>27</v>
      </c>
      <c r="BA11" s="203">
        <v>19</v>
      </c>
      <c r="BB11" s="203">
        <v>12</v>
      </c>
      <c r="BC11" s="203">
        <v>27</v>
      </c>
      <c r="BD11" s="203">
        <v>36</v>
      </c>
      <c r="BE11" s="203">
        <v>94</v>
      </c>
      <c r="BF11" s="203">
        <v>10</v>
      </c>
      <c r="BG11" s="203">
        <v>17</v>
      </c>
      <c r="BH11" s="203">
        <v>13</v>
      </c>
      <c r="BI11" s="203">
        <v>40</v>
      </c>
      <c r="BJ11" s="203">
        <v>80</v>
      </c>
      <c r="BK11" s="203">
        <v>11</v>
      </c>
      <c r="BL11" s="203">
        <v>22</v>
      </c>
      <c r="BM11" s="203">
        <v>30</v>
      </c>
      <c r="BN11" s="203">
        <v>39</v>
      </c>
      <c r="BO11" s="203">
        <v>102</v>
      </c>
      <c r="BP11" s="203">
        <v>6</v>
      </c>
      <c r="BQ11" s="203">
        <v>4</v>
      </c>
      <c r="BR11" s="203">
        <v>12</v>
      </c>
      <c r="BS11" s="203">
        <v>8</v>
      </c>
      <c r="BT11" s="203">
        <v>30</v>
      </c>
      <c r="BV11" s="77" t="s">
        <v>195</v>
      </c>
      <c r="BW11" s="77">
        <v>38</v>
      </c>
    </row>
    <row r="12" spans="1:75" s="77" customFormat="1" ht="15.75" customHeight="1">
      <c r="A12" s="200" t="s">
        <v>176</v>
      </c>
      <c r="B12" s="201" cm="1">
        <f t="array" aca="1" ref="B12" ca="1">INDIRECT("R"&amp;ROW()&amp;$BW$21,0)</f>
        <v>24</v>
      </c>
      <c r="C12" s="202">
        <f t="shared" ca="1" si="0"/>
        <v>3.8338658146964855E-2</v>
      </c>
      <c r="D12" s="201" cm="1">
        <f t="array" aca="1" ref="D12" ca="1">INDIRECT("R"&amp;ROW()&amp;$BW$22,0)</f>
        <v>21</v>
      </c>
      <c r="E12" s="202">
        <f t="shared" ca="1" si="0"/>
        <v>2.937062937062937E-2</v>
      </c>
      <c r="F12" s="201" cm="1">
        <f t="array" aca="1" ref="F12" ca="1">INDIRECT("R"&amp;ROW()&amp;$BW$23,0)</f>
        <v>36</v>
      </c>
      <c r="G12" s="202">
        <f t="shared" ref="G12" ca="1" si="10">F12/F$7</f>
        <v>3.8014783526927137E-2</v>
      </c>
      <c r="H12" s="201" cm="1">
        <f t="array" aca="1" ref="H12" ca="1">INDIRECT("R"&amp;ROW()&amp;$BW$24,0)</f>
        <v>36</v>
      </c>
      <c r="I12" s="202">
        <f t="shared" ref="I12" ca="1" si="11">H12/H$7</f>
        <v>2.9339853300733496E-2</v>
      </c>
      <c r="J12" s="201" cm="1">
        <f t="array" aca="1" ref="J12" ca="1">INDIRECT("R"&amp;ROW()&amp;$BW$25,0)</f>
        <v>117</v>
      </c>
      <c r="K12" s="202">
        <f t="shared" ref="K12" ca="1" si="12">J12/J$7</f>
        <v>3.3285917496443815E-2</v>
      </c>
      <c r="M12" s="203">
        <v>24</v>
      </c>
      <c r="N12" s="203">
        <v>21</v>
      </c>
      <c r="O12" s="203">
        <v>36</v>
      </c>
      <c r="P12" s="203">
        <v>36</v>
      </c>
      <c r="Q12" s="203">
        <v>117</v>
      </c>
      <c r="R12" s="203">
        <v>1</v>
      </c>
      <c r="S12" s="203">
        <v>0</v>
      </c>
      <c r="T12" s="203">
        <v>1</v>
      </c>
      <c r="U12" s="203">
        <v>3</v>
      </c>
      <c r="V12" s="203">
        <v>5</v>
      </c>
      <c r="W12" s="203">
        <v>23</v>
      </c>
      <c r="X12" s="203">
        <v>21</v>
      </c>
      <c r="Y12" s="203">
        <v>35</v>
      </c>
      <c r="Z12" s="203">
        <v>33</v>
      </c>
      <c r="AA12" s="203">
        <v>112</v>
      </c>
      <c r="AB12" s="203">
        <v>1</v>
      </c>
      <c r="AC12" s="203">
        <v>0</v>
      </c>
      <c r="AD12" s="203">
        <v>0</v>
      </c>
      <c r="AE12" s="203">
        <v>1</v>
      </c>
      <c r="AF12" s="203">
        <v>2</v>
      </c>
      <c r="AG12" s="203">
        <v>8</v>
      </c>
      <c r="AH12" s="203">
        <v>4</v>
      </c>
      <c r="AI12" s="203">
        <v>6</v>
      </c>
      <c r="AJ12" s="203">
        <v>3</v>
      </c>
      <c r="AK12" s="203">
        <v>21</v>
      </c>
      <c r="AL12" s="203">
        <v>7</v>
      </c>
      <c r="AM12" s="203">
        <v>10</v>
      </c>
      <c r="AN12" s="203">
        <v>17</v>
      </c>
      <c r="AO12" s="203">
        <v>13</v>
      </c>
      <c r="AP12" s="203">
        <v>47</v>
      </c>
      <c r="AQ12" s="203">
        <v>8</v>
      </c>
      <c r="AR12" s="203">
        <v>7</v>
      </c>
      <c r="AS12" s="203">
        <v>13</v>
      </c>
      <c r="AT12" s="203">
        <v>19</v>
      </c>
      <c r="AU12" s="203">
        <v>47</v>
      </c>
      <c r="AV12" s="203">
        <v>3</v>
      </c>
      <c r="AW12" s="203">
        <v>4</v>
      </c>
      <c r="AX12" s="203">
        <v>3</v>
      </c>
      <c r="AY12" s="203">
        <v>3</v>
      </c>
      <c r="AZ12" s="203">
        <v>13</v>
      </c>
      <c r="BA12" s="203">
        <v>7</v>
      </c>
      <c r="BB12" s="203">
        <v>6</v>
      </c>
      <c r="BC12" s="203">
        <v>12</v>
      </c>
      <c r="BD12" s="203">
        <v>11</v>
      </c>
      <c r="BE12" s="203">
        <v>36</v>
      </c>
      <c r="BF12" s="203">
        <v>9</v>
      </c>
      <c r="BG12" s="203">
        <v>6</v>
      </c>
      <c r="BH12" s="203">
        <v>11</v>
      </c>
      <c r="BI12" s="203">
        <v>15</v>
      </c>
      <c r="BJ12" s="203">
        <v>41</v>
      </c>
      <c r="BK12" s="203">
        <v>4</v>
      </c>
      <c r="BL12" s="203">
        <v>4</v>
      </c>
      <c r="BM12" s="203">
        <v>7</v>
      </c>
      <c r="BN12" s="203">
        <v>6</v>
      </c>
      <c r="BO12" s="203">
        <v>21</v>
      </c>
      <c r="BP12" s="203">
        <v>1</v>
      </c>
      <c r="BQ12" s="203">
        <v>1</v>
      </c>
      <c r="BR12" s="203">
        <v>3</v>
      </c>
      <c r="BS12" s="203">
        <v>1</v>
      </c>
      <c r="BT12" s="203">
        <v>6</v>
      </c>
      <c r="BV12" s="77" t="s">
        <v>196</v>
      </c>
      <c r="BW12" s="77">
        <v>43</v>
      </c>
    </row>
    <row r="13" spans="1:75" s="77" customFormat="1" ht="15.75" customHeight="1">
      <c r="A13" s="200" t="s">
        <v>177</v>
      </c>
      <c r="B13" s="201" cm="1">
        <f t="array" aca="1" ref="B13" ca="1">INDIRECT("R"&amp;ROW()&amp;$BW$21,0)</f>
        <v>28</v>
      </c>
      <c r="C13" s="202">
        <f t="shared" ca="1" si="0"/>
        <v>4.472843450479233E-2</v>
      </c>
      <c r="D13" s="201" cm="1">
        <f t="array" aca="1" ref="D13" ca="1">INDIRECT("R"&amp;ROW()&amp;$BW$22,0)</f>
        <v>12</v>
      </c>
      <c r="E13" s="202">
        <f t="shared" ca="1" si="0"/>
        <v>1.6783216783216783E-2</v>
      </c>
      <c r="F13" s="201" cm="1">
        <f t="array" aca="1" ref="F13" ca="1">INDIRECT("R"&amp;ROW()&amp;$BW$23,0)</f>
        <v>17</v>
      </c>
      <c r="G13" s="202">
        <f t="shared" ref="G13" ca="1" si="13">F13/F$7</f>
        <v>1.7951425554382259E-2</v>
      </c>
      <c r="H13" s="201" cm="1">
        <f t="array" aca="1" ref="H13" ca="1">INDIRECT("R"&amp;ROW()&amp;$BW$24,0)</f>
        <v>3</v>
      </c>
      <c r="I13" s="202">
        <f t="shared" ref="I13" ca="1" si="14">H13/H$7</f>
        <v>2.4449877750611247E-3</v>
      </c>
      <c r="J13" s="201" cm="1">
        <f t="array" aca="1" ref="J13" ca="1">INDIRECT("R"&amp;ROW()&amp;$BW$25,0)</f>
        <v>60</v>
      </c>
      <c r="K13" s="202">
        <f t="shared" ref="K13" ca="1" si="15">J13/J$7</f>
        <v>1.7069701280227598E-2</v>
      </c>
      <c r="M13" s="203">
        <v>28</v>
      </c>
      <c r="N13" s="203">
        <v>12</v>
      </c>
      <c r="O13" s="203">
        <v>17</v>
      </c>
      <c r="P13" s="203">
        <v>3</v>
      </c>
      <c r="Q13" s="203">
        <v>60</v>
      </c>
      <c r="R13" s="203">
        <v>17</v>
      </c>
      <c r="S13" s="203">
        <v>6</v>
      </c>
      <c r="T13" s="203">
        <v>9</v>
      </c>
      <c r="U13" s="203">
        <v>2</v>
      </c>
      <c r="V13" s="203">
        <v>34</v>
      </c>
      <c r="W13" s="203">
        <v>11</v>
      </c>
      <c r="X13" s="203">
        <v>6</v>
      </c>
      <c r="Y13" s="203">
        <v>8</v>
      </c>
      <c r="Z13" s="203">
        <v>1</v>
      </c>
      <c r="AA13" s="203">
        <v>26</v>
      </c>
      <c r="AB13" s="203">
        <v>11</v>
      </c>
      <c r="AC13" s="203">
        <v>1</v>
      </c>
      <c r="AD13" s="203">
        <v>4</v>
      </c>
      <c r="AE13" s="203">
        <v>0</v>
      </c>
      <c r="AF13" s="203">
        <v>16</v>
      </c>
      <c r="AG13" s="203">
        <v>13</v>
      </c>
      <c r="AH13" s="203">
        <v>9</v>
      </c>
      <c r="AI13" s="203">
        <v>10</v>
      </c>
      <c r="AJ13" s="203">
        <v>2</v>
      </c>
      <c r="AK13" s="203">
        <v>34</v>
      </c>
      <c r="AL13" s="203">
        <v>3</v>
      </c>
      <c r="AM13" s="203">
        <v>2</v>
      </c>
      <c r="AN13" s="203">
        <v>3</v>
      </c>
      <c r="AO13" s="203">
        <v>1</v>
      </c>
      <c r="AP13" s="203">
        <v>9</v>
      </c>
      <c r="AQ13" s="203">
        <v>1</v>
      </c>
      <c r="AR13" s="203">
        <v>0</v>
      </c>
      <c r="AS13" s="203">
        <v>0</v>
      </c>
      <c r="AT13" s="203">
        <v>0</v>
      </c>
      <c r="AU13" s="203">
        <v>1</v>
      </c>
      <c r="AV13" s="203">
        <v>2</v>
      </c>
      <c r="AW13" s="203">
        <v>1</v>
      </c>
      <c r="AX13" s="203">
        <v>0</v>
      </c>
      <c r="AY13" s="203">
        <v>0</v>
      </c>
      <c r="AZ13" s="203">
        <v>3</v>
      </c>
      <c r="BA13" s="203">
        <v>18</v>
      </c>
      <c r="BB13" s="203">
        <v>2</v>
      </c>
      <c r="BC13" s="203">
        <v>8</v>
      </c>
      <c r="BD13" s="203">
        <v>0</v>
      </c>
      <c r="BE13" s="203">
        <v>28</v>
      </c>
      <c r="BF13" s="203">
        <v>3</v>
      </c>
      <c r="BG13" s="203">
        <v>3</v>
      </c>
      <c r="BH13" s="203">
        <v>0</v>
      </c>
      <c r="BI13" s="203">
        <v>0</v>
      </c>
      <c r="BJ13" s="203">
        <v>6</v>
      </c>
      <c r="BK13" s="203">
        <v>5</v>
      </c>
      <c r="BL13" s="203">
        <v>6</v>
      </c>
      <c r="BM13" s="203">
        <v>8</v>
      </c>
      <c r="BN13" s="203">
        <v>3</v>
      </c>
      <c r="BO13" s="203">
        <v>22</v>
      </c>
      <c r="BP13" s="203">
        <v>0</v>
      </c>
      <c r="BQ13" s="203">
        <v>0</v>
      </c>
      <c r="BR13" s="203">
        <v>1</v>
      </c>
      <c r="BS13" s="203">
        <v>0</v>
      </c>
      <c r="BT13" s="203">
        <v>1</v>
      </c>
      <c r="BV13" s="77" t="s">
        <v>202</v>
      </c>
      <c r="BW13" s="77">
        <v>48</v>
      </c>
    </row>
    <row r="14" spans="1:75" s="77" customFormat="1" ht="15.75" customHeight="1">
      <c r="A14" s="200" t="s">
        <v>178</v>
      </c>
      <c r="B14" s="201" cm="1">
        <f t="array" aca="1" ref="B14" ca="1">INDIRECT("R"&amp;ROW()&amp;$BW$21,0)</f>
        <v>10</v>
      </c>
      <c r="C14" s="202">
        <f t="shared" ca="1" si="0"/>
        <v>1.5974440894568689E-2</v>
      </c>
      <c r="D14" s="201" cm="1">
        <f t="array" aca="1" ref="D14" ca="1">INDIRECT("R"&amp;ROW()&amp;$BW$22,0)</f>
        <v>11</v>
      </c>
      <c r="E14" s="202">
        <f t="shared" ca="1" si="0"/>
        <v>1.5384615384615385E-2</v>
      </c>
      <c r="F14" s="201" cm="1">
        <f t="array" aca="1" ref="F14" ca="1">INDIRECT("R"&amp;ROW()&amp;$BW$23,0)</f>
        <v>14</v>
      </c>
      <c r="G14" s="202">
        <f t="shared" ref="G14" ca="1" si="16">F14/F$7</f>
        <v>1.4783526927138331E-2</v>
      </c>
      <c r="H14" s="201" cm="1">
        <f t="array" aca="1" ref="H14" ca="1">INDIRECT("R"&amp;ROW()&amp;$BW$24,0)</f>
        <v>8</v>
      </c>
      <c r="I14" s="202">
        <f t="shared" ref="I14" ca="1" si="17">H14/H$7</f>
        <v>6.5199674001629989E-3</v>
      </c>
      <c r="J14" s="201" cm="1">
        <f t="array" aca="1" ref="J14" ca="1">INDIRECT("R"&amp;ROW()&amp;$BW$25,0)</f>
        <v>43</v>
      </c>
      <c r="K14" s="202">
        <f t="shared" ref="K14" ca="1" si="18">J14/J$7</f>
        <v>1.2233285917496443E-2</v>
      </c>
      <c r="M14" s="203">
        <v>10</v>
      </c>
      <c r="N14" s="203">
        <v>11</v>
      </c>
      <c r="O14" s="203">
        <v>14</v>
      </c>
      <c r="P14" s="203">
        <v>8</v>
      </c>
      <c r="Q14" s="203">
        <v>43</v>
      </c>
      <c r="R14" s="203">
        <v>10</v>
      </c>
      <c r="S14" s="203">
        <v>10</v>
      </c>
      <c r="T14" s="203">
        <v>14</v>
      </c>
      <c r="U14" s="203">
        <v>8</v>
      </c>
      <c r="V14" s="203">
        <v>42</v>
      </c>
      <c r="W14" s="203">
        <v>0</v>
      </c>
      <c r="X14" s="203">
        <v>1</v>
      </c>
      <c r="Y14" s="203">
        <v>0</v>
      </c>
      <c r="Z14" s="203">
        <v>0</v>
      </c>
      <c r="AA14" s="203">
        <v>1</v>
      </c>
      <c r="AB14" s="203">
        <v>0</v>
      </c>
      <c r="AC14" s="203">
        <v>0</v>
      </c>
      <c r="AD14" s="203">
        <v>1</v>
      </c>
      <c r="AE14" s="203">
        <v>1</v>
      </c>
      <c r="AF14" s="203">
        <v>2</v>
      </c>
      <c r="AG14" s="203">
        <v>5</v>
      </c>
      <c r="AH14" s="203">
        <v>8</v>
      </c>
      <c r="AI14" s="203">
        <v>11</v>
      </c>
      <c r="AJ14" s="203">
        <v>7</v>
      </c>
      <c r="AK14" s="203">
        <v>31</v>
      </c>
      <c r="AL14" s="203">
        <v>5</v>
      </c>
      <c r="AM14" s="203">
        <v>3</v>
      </c>
      <c r="AN14" s="203">
        <v>1</v>
      </c>
      <c r="AO14" s="203">
        <v>0</v>
      </c>
      <c r="AP14" s="203">
        <v>9</v>
      </c>
      <c r="AQ14" s="203">
        <v>0</v>
      </c>
      <c r="AR14" s="203">
        <v>0</v>
      </c>
      <c r="AS14" s="203">
        <v>1</v>
      </c>
      <c r="AT14" s="203">
        <v>0</v>
      </c>
      <c r="AU14" s="203">
        <v>1</v>
      </c>
      <c r="AV14" s="203">
        <v>0</v>
      </c>
      <c r="AW14" s="203">
        <v>0</v>
      </c>
      <c r="AX14" s="203">
        <v>0</v>
      </c>
      <c r="AY14" s="203">
        <v>1</v>
      </c>
      <c r="AZ14" s="203">
        <v>1</v>
      </c>
      <c r="BA14" s="203">
        <v>3</v>
      </c>
      <c r="BB14" s="203">
        <v>3</v>
      </c>
      <c r="BC14" s="203">
        <v>7</v>
      </c>
      <c r="BD14" s="203">
        <v>2</v>
      </c>
      <c r="BE14" s="203">
        <v>15</v>
      </c>
      <c r="BF14" s="203">
        <v>2</v>
      </c>
      <c r="BG14" s="203">
        <v>3</v>
      </c>
      <c r="BH14" s="203">
        <v>0</v>
      </c>
      <c r="BI14" s="203">
        <v>1</v>
      </c>
      <c r="BJ14" s="203">
        <v>6</v>
      </c>
      <c r="BK14" s="203">
        <v>5</v>
      </c>
      <c r="BL14" s="203">
        <v>5</v>
      </c>
      <c r="BM14" s="203">
        <v>7</v>
      </c>
      <c r="BN14" s="203">
        <v>4</v>
      </c>
      <c r="BO14" s="203">
        <v>21</v>
      </c>
      <c r="BP14" s="203">
        <v>0</v>
      </c>
      <c r="BQ14" s="203">
        <v>0</v>
      </c>
      <c r="BR14" s="203">
        <v>0</v>
      </c>
      <c r="BS14" s="203">
        <v>0</v>
      </c>
      <c r="BT14" s="203">
        <v>0</v>
      </c>
      <c r="BV14" s="77" t="s">
        <v>197</v>
      </c>
      <c r="BW14" s="77">
        <v>53</v>
      </c>
    </row>
    <row r="15" spans="1:75" s="77" customFormat="1" ht="15.75" customHeight="1">
      <c r="A15" s="200" t="s">
        <v>180</v>
      </c>
      <c r="B15" s="201" cm="1">
        <f t="array" aca="1" ref="B15" ca="1">INDIRECT("R"&amp;ROW()&amp;$BW$21,0)</f>
        <v>7</v>
      </c>
      <c r="C15" s="202">
        <f t="shared" ca="1" si="0"/>
        <v>1.1182108626198083E-2</v>
      </c>
      <c r="D15" s="201" cm="1">
        <f t="array" aca="1" ref="D15" ca="1">INDIRECT("R"&amp;ROW()&amp;$BW$22,0)</f>
        <v>7</v>
      </c>
      <c r="E15" s="202">
        <f t="shared" ca="1" si="0"/>
        <v>9.7902097902097911E-3</v>
      </c>
      <c r="F15" s="201" cm="1">
        <f t="array" aca="1" ref="F15" ca="1">INDIRECT("R"&amp;ROW()&amp;$BW$23,0)</f>
        <v>5</v>
      </c>
      <c r="G15" s="202">
        <f t="shared" ref="G15" ca="1" si="19">F15/F$7</f>
        <v>5.279831045406547E-3</v>
      </c>
      <c r="H15" s="201" cm="1">
        <f t="array" aca="1" ref="H15" ca="1">INDIRECT("R"&amp;ROW()&amp;$BW$24,0)</f>
        <v>9</v>
      </c>
      <c r="I15" s="202">
        <f t="shared" ref="I15" ca="1" si="20">H15/H$7</f>
        <v>7.3349633251833741E-3</v>
      </c>
      <c r="J15" s="201" cm="1">
        <f t="array" aca="1" ref="J15" ca="1">INDIRECT("R"&amp;ROW()&amp;$BW$25,0)</f>
        <v>28</v>
      </c>
      <c r="K15" s="202">
        <f t="shared" ref="K15" ca="1" si="21">J15/J$7</f>
        <v>7.965860597439544E-3</v>
      </c>
      <c r="M15" s="203">
        <v>7</v>
      </c>
      <c r="N15" s="203">
        <v>7</v>
      </c>
      <c r="O15" s="203">
        <v>5</v>
      </c>
      <c r="P15" s="203">
        <v>9</v>
      </c>
      <c r="Q15" s="203">
        <v>28</v>
      </c>
      <c r="R15" s="203">
        <v>1</v>
      </c>
      <c r="S15" s="203">
        <v>4</v>
      </c>
      <c r="T15" s="203">
        <v>2</v>
      </c>
      <c r="U15" s="203">
        <v>5</v>
      </c>
      <c r="V15" s="203">
        <v>12</v>
      </c>
      <c r="W15" s="203">
        <v>6</v>
      </c>
      <c r="X15" s="203">
        <v>3</v>
      </c>
      <c r="Y15" s="203">
        <v>3</v>
      </c>
      <c r="Z15" s="203">
        <v>4</v>
      </c>
      <c r="AA15" s="203">
        <v>16</v>
      </c>
      <c r="AB15" s="203">
        <v>1</v>
      </c>
      <c r="AC15" s="203">
        <v>1</v>
      </c>
      <c r="AD15" s="203">
        <v>0</v>
      </c>
      <c r="AE15" s="203">
        <v>0</v>
      </c>
      <c r="AF15" s="203">
        <v>2</v>
      </c>
      <c r="AG15" s="203">
        <v>2</v>
      </c>
      <c r="AH15" s="203">
        <v>1</v>
      </c>
      <c r="AI15" s="203">
        <v>0</v>
      </c>
      <c r="AJ15" s="203">
        <v>2</v>
      </c>
      <c r="AK15" s="203">
        <v>5</v>
      </c>
      <c r="AL15" s="203">
        <v>0</v>
      </c>
      <c r="AM15" s="203">
        <v>2</v>
      </c>
      <c r="AN15" s="203">
        <v>2</v>
      </c>
      <c r="AO15" s="203">
        <v>0</v>
      </c>
      <c r="AP15" s="203">
        <v>4</v>
      </c>
      <c r="AQ15" s="203">
        <v>4</v>
      </c>
      <c r="AR15" s="203">
        <v>3</v>
      </c>
      <c r="AS15" s="203">
        <v>3</v>
      </c>
      <c r="AT15" s="203">
        <v>7</v>
      </c>
      <c r="AU15" s="203">
        <v>17</v>
      </c>
      <c r="AV15" s="203">
        <v>1</v>
      </c>
      <c r="AW15" s="203">
        <v>1</v>
      </c>
      <c r="AX15" s="203">
        <v>0</v>
      </c>
      <c r="AY15" s="203">
        <v>1</v>
      </c>
      <c r="AZ15" s="203">
        <v>3</v>
      </c>
      <c r="BA15" s="203">
        <v>3</v>
      </c>
      <c r="BB15" s="203">
        <v>2</v>
      </c>
      <c r="BC15" s="203">
        <v>1</v>
      </c>
      <c r="BD15" s="203">
        <v>5</v>
      </c>
      <c r="BE15" s="203">
        <v>11</v>
      </c>
      <c r="BF15" s="203">
        <v>0</v>
      </c>
      <c r="BG15" s="203">
        <v>3</v>
      </c>
      <c r="BH15" s="203">
        <v>0</v>
      </c>
      <c r="BI15" s="203">
        <v>1</v>
      </c>
      <c r="BJ15" s="203">
        <v>4</v>
      </c>
      <c r="BK15" s="203">
        <v>1</v>
      </c>
      <c r="BL15" s="203">
        <v>1</v>
      </c>
      <c r="BM15" s="203">
        <v>4</v>
      </c>
      <c r="BN15" s="203">
        <v>2</v>
      </c>
      <c r="BO15" s="203">
        <v>8</v>
      </c>
      <c r="BP15" s="203">
        <v>2</v>
      </c>
      <c r="BQ15" s="203">
        <v>0</v>
      </c>
      <c r="BR15" s="203">
        <v>0</v>
      </c>
      <c r="BS15" s="203">
        <v>0</v>
      </c>
      <c r="BT15" s="203">
        <v>2</v>
      </c>
      <c r="BV15" s="77" t="s">
        <v>198</v>
      </c>
      <c r="BW15" s="77">
        <v>58</v>
      </c>
    </row>
    <row r="16" spans="1:75" s="77" customFormat="1" ht="15.75" customHeight="1">
      <c r="A16" s="200" t="s">
        <v>181</v>
      </c>
      <c r="B16" s="201" cm="1">
        <f t="array" aca="1" ref="B16" ca="1">INDIRECT("R"&amp;ROW()&amp;$BW$21,0)</f>
        <v>3</v>
      </c>
      <c r="C16" s="202">
        <f t="shared" ca="1" si="0"/>
        <v>4.7923322683706068E-3</v>
      </c>
      <c r="D16" s="201" cm="1">
        <f t="array" aca="1" ref="D16" ca="1">INDIRECT("R"&amp;ROW()&amp;$BW$22,0)</f>
        <v>7</v>
      </c>
      <c r="E16" s="202">
        <f t="shared" ca="1" si="0"/>
        <v>9.7902097902097911E-3</v>
      </c>
      <c r="F16" s="201" cm="1">
        <f t="array" aca="1" ref="F16" ca="1">INDIRECT("R"&amp;ROW()&amp;$BW$23,0)</f>
        <v>6</v>
      </c>
      <c r="G16" s="202">
        <f t="shared" ref="G16" ca="1" si="22">F16/F$7</f>
        <v>6.3357972544878568E-3</v>
      </c>
      <c r="H16" s="201" cm="1">
        <f t="array" aca="1" ref="H16" ca="1">INDIRECT("R"&amp;ROW()&amp;$BW$24,0)</f>
        <v>8</v>
      </c>
      <c r="I16" s="202">
        <f t="shared" ref="I16" ca="1" si="23">H16/H$7</f>
        <v>6.5199674001629989E-3</v>
      </c>
      <c r="J16" s="201" cm="1">
        <f t="array" aca="1" ref="J16" ca="1">INDIRECT("R"&amp;ROW()&amp;$BW$25,0)</f>
        <v>24</v>
      </c>
      <c r="K16" s="202">
        <f t="shared" ref="K16" ca="1" si="24">J16/J$7</f>
        <v>6.8278805120910386E-3</v>
      </c>
      <c r="M16" s="203">
        <v>3</v>
      </c>
      <c r="N16" s="203">
        <v>7</v>
      </c>
      <c r="O16" s="203">
        <v>6</v>
      </c>
      <c r="P16" s="203">
        <v>8</v>
      </c>
      <c r="Q16" s="203">
        <v>24</v>
      </c>
      <c r="R16" s="203">
        <v>0</v>
      </c>
      <c r="S16" s="203">
        <v>2</v>
      </c>
      <c r="T16" s="203">
        <v>4</v>
      </c>
      <c r="U16" s="203">
        <v>6</v>
      </c>
      <c r="V16" s="203">
        <v>12</v>
      </c>
      <c r="W16" s="203">
        <v>3</v>
      </c>
      <c r="X16" s="203">
        <v>5</v>
      </c>
      <c r="Y16" s="203">
        <v>2</v>
      </c>
      <c r="Z16" s="203">
        <v>2</v>
      </c>
      <c r="AA16" s="203">
        <v>12</v>
      </c>
      <c r="AB16" s="203">
        <v>0</v>
      </c>
      <c r="AC16" s="203">
        <v>0</v>
      </c>
      <c r="AD16" s="203">
        <v>0</v>
      </c>
      <c r="AE16" s="203">
        <v>0</v>
      </c>
      <c r="AF16" s="203">
        <v>0</v>
      </c>
      <c r="AG16" s="203">
        <v>1</v>
      </c>
      <c r="AH16" s="203">
        <v>1</v>
      </c>
      <c r="AI16" s="203">
        <v>2</v>
      </c>
      <c r="AJ16" s="203">
        <v>1</v>
      </c>
      <c r="AK16" s="203">
        <v>5</v>
      </c>
      <c r="AL16" s="203">
        <v>2</v>
      </c>
      <c r="AM16" s="203">
        <v>2</v>
      </c>
      <c r="AN16" s="203">
        <v>2</v>
      </c>
      <c r="AO16" s="203">
        <v>4</v>
      </c>
      <c r="AP16" s="203">
        <v>10</v>
      </c>
      <c r="AQ16" s="203">
        <v>0</v>
      </c>
      <c r="AR16" s="203">
        <v>4</v>
      </c>
      <c r="AS16" s="203">
        <v>2</v>
      </c>
      <c r="AT16" s="203">
        <v>3</v>
      </c>
      <c r="AU16" s="203">
        <v>9</v>
      </c>
      <c r="AV16" s="203">
        <v>0</v>
      </c>
      <c r="AW16" s="203">
        <v>0</v>
      </c>
      <c r="AX16" s="203">
        <v>0</v>
      </c>
      <c r="AY16" s="203">
        <v>2</v>
      </c>
      <c r="AZ16" s="203">
        <v>2</v>
      </c>
      <c r="BA16" s="203">
        <v>0</v>
      </c>
      <c r="BB16" s="203">
        <v>0</v>
      </c>
      <c r="BC16" s="203">
        <v>3</v>
      </c>
      <c r="BD16" s="203">
        <v>2</v>
      </c>
      <c r="BE16" s="203">
        <v>5</v>
      </c>
      <c r="BF16" s="203">
        <v>0</v>
      </c>
      <c r="BG16" s="203">
        <v>2</v>
      </c>
      <c r="BH16" s="203">
        <v>2</v>
      </c>
      <c r="BI16" s="203">
        <v>2</v>
      </c>
      <c r="BJ16" s="203">
        <v>6</v>
      </c>
      <c r="BK16" s="203">
        <v>3</v>
      </c>
      <c r="BL16" s="203">
        <v>2</v>
      </c>
      <c r="BM16" s="203">
        <v>1</v>
      </c>
      <c r="BN16" s="203">
        <v>2</v>
      </c>
      <c r="BO16" s="203">
        <v>8</v>
      </c>
      <c r="BP16" s="203">
        <v>0</v>
      </c>
      <c r="BQ16" s="203">
        <v>3</v>
      </c>
      <c r="BR16" s="203">
        <v>0</v>
      </c>
      <c r="BS16" s="203">
        <v>0</v>
      </c>
      <c r="BT16" s="203">
        <v>3</v>
      </c>
      <c r="BV16" s="77" t="s">
        <v>199</v>
      </c>
      <c r="BW16" s="77">
        <v>63</v>
      </c>
    </row>
    <row r="17" spans="1:75" s="77" customFormat="1" ht="15.75" customHeight="1">
      <c r="A17" s="200" t="s">
        <v>182</v>
      </c>
      <c r="B17" s="201" cm="1">
        <f t="array" aca="1" ref="B17" ca="1">INDIRECT("R"&amp;ROW()&amp;$BW$21,0)</f>
        <v>2</v>
      </c>
      <c r="C17" s="202">
        <f t="shared" ca="1" si="0"/>
        <v>3.1948881789137379E-3</v>
      </c>
      <c r="D17" s="201" cm="1">
        <f t="array" aca="1" ref="D17" ca="1">INDIRECT("R"&amp;ROW()&amp;$BW$22,0)</f>
        <v>4</v>
      </c>
      <c r="E17" s="202">
        <f t="shared" ca="1" si="0"/>
        <v>5.5944055944055944E-3</v>
      </c>
      <c r="F17" s="201" cm="1">
        <f t="array" aca="1" ref="F17" ca="1">INDIRECT("R"&amp;ROW()&amp;$BW$23,0)</f>
        <v>6</v>
      </c>
      <c r="G17" s="202">
        <f t="shared" ref="G17" ca="1" si="25">F17/F$7</f>
        <v>6.3357972544878568E-3</v>
      </c>
      <c r="H17" s="201" cm="1">
        <f t="array" aca="1" ref="H17" ca="1">INDIRECT("R"&amp;ROW()&amp;$BW$24,0)</f>
        <v>7</v>
      </c>
      <c r="I17" s="202">
        <f t="shared" ref="I17" ca="1" si="26">H17/H$7</f>
        <v>5.7049714751426246E-3</v>
      </c>
      <c r="J17" s="201" cm="1">
        <f t="array" aca="1" ref="J17" ca="1">INDIRECT("R"&amp;ROW()&amp;$BW$25,0)</f>
        <v>19</v>
      </c>
      <c r="K17" s="202">
        <f t="shared" ref="K17" ca="1" si="27">J17/J$7</f>
        <v>5.4054054054054057E-3</v>
      </c>
      <c r="M17" s="203">
        <v>2</v>
      </c>
      <c r="N17" s="203">
        <v>4</v>
      </c>
      <c r="O17" s="203">
        <v>6</v>
      </c>
      <c r="P17" s="203">
        <v>7</v>
      </c>
      <c r="Q17" s="203">
        <v>19</v>
      </c>
      <c r="R17" s="203">
        <v>2</v>
      </c>
      <c r="S17" s="203">
        <v>4</v>
      </c>
      <c r="T17" s="203">
        <v>5</v>
      </c>
      <c r="U17" s="203">
        <v>6</v>
      </c>
      <c r="V17" s="203">
        <v>17</v>
      </c>
      <c r="W17" s="203">
        <v>0</v>
      </c>
      <c r="X17" s="203">
        <v>0</v>
      </c>
      <c r="Y17" s="203">
        <v>1</v>
      </c>
      <c r="Z17" s="203">
        <v>1</v>
      </c>
      <c r="AA17" s="203">
        <v>2</v>
      </c>
      <c r="AB17" s="203">
        <v>0</v>
      </c>
      <c r="AC17" s="203">
        <v>1</v>
      </c>
      <c r="AD17" s="203">
        <v>1</v>
      </c>
      <c r="AE17" s="203">
        <v>0</v>
      </c>
      <c r="AF17" s="203">
        <v>2</v>
      </c>
      <c r="AG17" s="203">
        <v>0</v>
      </c>
      <c r="AH17" s="203">
        <v>2</v>
      </c>
      <c r="AI17" s="203">
        <v>4</v>
      </c>
      <c r="AJ17" s="203">
        <v>4</v>
      </c>
      <c r="AK17" s="203">
        <v>10</v>
      </c>
      <c r="AL17" s="203">
        <v>1</v>
      </c>
      <c r="AM17" s="203">
        <v>1</v>
      </c>
      <c r="AN17" s="203">
        <v>0</v>
      </c>
      <c r="AO17" s="203">
        <v>3</v>
      </c>
      <c r="AP17" s="203">
        <v>5</v>
      </c>
      <c r="AQ17" s="203">
        <v>1</v>
      </c>
      <c r="AR17" s="203">
        <v>0</v>
      </c>
      <c r="AS17" s="203">
        <v>1</v>
      </c>
      <c r="AT17" s="203">
        <v>0</v>
      </c>
      <c r="AU17" s="203">
        <v>2</v>
      </c>
      <c r="AV17" s="203">
        <v>0</v>
      </c>
      <c r="AW17" s="203">
        <v>0</v>
      </c>
      <c r="AX17" s="203">
        <v>0</v>
      </c>
      <c r="AY17" s="203">
        <v>0</v>
      </c>
      <c r="AZ17" s="203">
        <v>0</v>
      </c>
      <c r="BA17" s="203">
        <v>0</v>
      </c>
      <c r="BB17" s="203">
        <v>2</v>
      </c>
      <c r="BC17" s="203">
        <v>3</v>
      </c>
      <c r="BD17" s="203">
        <v>0</v>
      </c>
      <c r="BE17" s="203">
        <v>5</v>
      </c>
      <c r="BF17" s="203">
        <v>0</v>
      </c>
      <c r="BG17" s="203">
        <v>0</v>
      </c>
      <c r="BH17" s="203">
        <v>0</v>
      </c>
      <c r="BI17" s="203">
        <v>0</v>
      </c>
      <c r="BJ17" s="203">
        <v>0</v>
      </c>
      <c r="BK17" s="203">
        <v>2</v>
      </c>
      <c r="BL17" s="203">
        <v>2</v>
      </c>
      <c r="BM17" s="203">
        <v>2</v>
      </c>
      <c r="BN17" s="203">
        <v>7</v>
      </c>
      <c r="BO17" s="203">
        <v>13</v>
      </c>
      <c r="BP17" s="203">
        <v>0</v>
      </c>
      <c r="BQ17" s="203">
        <v>0</v>
      </c>
      <c r="BR17" s="203">
        <v>1</v>
      </c>
      <c r="BS17" s="203">
        <v>0</v>
      </c>
      <c r="BT17" s="203">
        <v>1</v>
      </c>
      <c r="BV17" s="77" t="s">
        <v>200</v>
      </c>
      <c r="BW17" s="77">
        <v>68</v>
      </c>
    </row>
    <row r="18" spans="1:75" s="77" customFormat="1" ht="15.75" customHeight="1">
      <c r="A18" s="200" t="s">
        <v>183</v>
      </c>
      <c r="B18" s="201" cm="1">
        <f t="array" aca="1" ref="B18" ca="1">INDIRECT("R"&amp;ROW()&amp;$BW$21,0)</f>
        <v>1</v>
      </c>
      <c r="C18" s="202">
        <f t="shared" ca="1" si="0"/>
        <v>1.5974440894568689E-3</v>
      </c>
      <c r="D18" s="201" cm="1">
        <f t="array" aca="1" ref="D18" ca="1">INDIRECT("R"&amp;ROW()&amp;$BW$22,0)</f>
        <v>2</v>
      </c>
      <c r="E18" s="202">
        <f t="shared" ca="1" si="0"/>
        <v>2.7972027972027972E-3</v>
      </c>
      <c r="F18" s="201" cm="1">
        <f t="array" aca="1" ref="F18" ca="1">INDIRECT("R"&amp;ROW()&amp;$BW$23,0)</f>
        <v>6</v>
      </c>
      <c r="G18" s="202">
        <f t="shared" ref="G18" ca="1" si="28">F18/F$7</f>
        <v>6.3357972544878568E-3</v>
      </c>
      <c r="H18" s="201" cm="1">
        <f t="array" aca="1" ref="H18" ca="1">INDIRECT("R"&amp;ROW()&amp;$BW$24,0)</f>
        <v>5</v>
      </c>
      <c r="I18" s="202">
        <f t="shared" ref="I18" ca="1" si="29">H18/H$7</f>
        <v>4.0749796251018742E-3</v>
      </c>
      <c r="J18" s="201" cm="1">
        <f t="array" aca="1" ref="J18" ca="1">INDIRECT("R"&amp;ROW()&amp;$BW$25,0)</f>
        <v>14</v>
      </c>
      <c r="K18" s="202">
        <f t="shared" ref="K18" ca="1" si="30">J18/J$7</f>
        <v>3.982930298719772E-3</v>
      </c>
      <c r="M18" s="203">
        <v>1</v>
      </c>
      <c r="N18" s="203">
        <v>2</v>
      </c>
      <c r="O18" s="203">
        <v>6</v>
      </c>
      <c r="P18" s="203">
        <v>5</v>
      </c>
      <c r="Q18" s="203">
        <v>14</v>
      </c>
      <c r="R18" s="203">
        <v>1</v>
      </c>
      <c r="S18" s="203">
        <v>1</v>
      </c>
      <c r="T18" s="203">
        <v>3</v>
      </c>
      <c r="U18" s="203">
        <v>3</v>
      </c>
      <c r="V18" s="203">
        <v>8</v>
      </c>
      <c r="W18" s="203">
        <v>0</v>
      </c>
      <c r="X18" s="203">
        <v>1</v>
      </c>
      <c r="Y18" s="203">
        <v>3</v>
      </c>
      <c r="Z18" s="203">
        <v>2</v>
      </c>
      <c r="AA18" s="203">
        <v>6</v>
      </c>
      <c r="AB18" s="203">
        <v>0</v>
      </c>
      <c r="AC18" s="203">
        <v>0</v>
      </c>
      <c r="AD18" s="203">
        <v>1</v>
      </c>
      <c r="AE18" s="203">
        <v>0</v>
      </c>
      <c r="AF18" s="203">
        <v>1</v>
      </c>
      <c r="AG18" s="203">
        <v>0</v>
      </c>
      <c r="AH18" s="203">
        <v>0</v>
      </c>
      <c r="AI18" s="203">
        <v>1</v>
      </c>
      <c r="AJ18" s="203">
        <v>1</v>
      </c>
      <c r="AK18" s="203">
        <v>2</v>
      </c>
      <c r="AL18" s="203">
        <v>0</v>
      </c>
      <c r="AM18" s="203">
        <v>2</v>
      </c>
      <c r="AN18" s="203">
        <v>3</v>
      </c>
      <c r="AO18" s="203">
        <v>2</v>
      </c>
      <c r="AP18" s="203">
        <v>7</v>
      </c>
      <c r="AQ18" s="203">
        <v>1</v>
      </c>
      <c r="AR18" s="203">
        <v>0</v>
      </c>
      <c r="AS18" s="203">
        <v>1</v>
      </c>
      <c r="AT18" s="203">
        <v>2</v>
      </c>
      <c r="AU18" s="203">
        <v>4</v>
      </c>
      <c r="AV18" s="203">
        <v>0</v>
      </c>
      <c r="AW18" s="203">
        <v>0</v>
      </c>
      <c r="AX18" s="203">
        <v>0</v>
      </c>
      <c r="AY18" s="203">
        <v>1</v>
      </c>
      <c r="AZ18" s="203">
        <v>1</v>
      </c>
      <c r="BA18" s="203">
        <v>0</v>
      </c>
      <c r="BB18" s="203">
        <v>1</v>
      </c>
      <c r="BC18" s="203">
        <v>3</v>
      </c>
      <c r="BD18" s="203">
        <v>2</v>
      </c>
      <c r="BE18" s="203">
        <v>6</v>
      </c>
      <c r="BF18" s="203">
        <v>0</v>
      </c>
      <c r="BG18" s="203">
        <v>1</v>
      </c>
      <c r="BH18" s="203">
        <v>2</v>
      </c>
      <c r="BI18" s="203">
        <v>1</v>
      </c>
      <c r="BJ18" s="203">
        <v>4</v>
      </c>
      <c r="BK18" s="203">
        <v>1</v>
      </c>
      <c r="BL18" s="203">
        <v>0</v>
      </c>
      <c r="BM18" s="203">
        <v>1</v>
      </c>
      <c r="BN18" s="203">
        <v>0</v>
      </c>
      <c r="BO18" s="203">
        <v>2</v>
      </c>
      <c r="BP18" s="203">
        <v>0</v>
      </c>
      <c r="BQ18" s="203">
        <v>0</v>
      </c>
      <c r="BR18" s="203">
        <v>0</v>
      </c>
      <c r="BS18" s="203">
        <v>1</v>
      </c>
      <c r="BT18" s="203">
        <v>1</v>
      </c>
    </row>
    <row r="19" spans="1:75" s="77" customFormat="1" ht="15.75" customHeight="1">
      <c r="A19" s="200" t="s">
        <v>184</v>
      </c>
      <c r="B19" s="201" cm="1">
        <f t="array" aca="1" ref="B19" ca="1">INDIRECT("R"&amp;ROW()&amp;$BW$21,0)</f>
        <v>0</v>
      </c>
      <c r="C19" s="202">
        <f t="shared" ca="1" si="0"/>
        <v>0</v>
      </c>
      <c r="D19" s="201" cm="1">
        <f t="array" aca="1" ref="D19" ca="1">INDIRECT("R"&amp;ROW()&amp;$BW$22,0)</f>
        <v>6</v>
      </c>
      <c r="E19" s="202">
        <f t="shared" ca="1" si="0"/>
        <v>8.3916083916083916E-3</v>
      </c>
      <c r="F19" s="201" cm="1">
        <f t="array" aca="1" ref="F19" ca="1">INDIRECT("R"&amp;ROW()&amp;$BW$23,0)</f>
        <v>3</v>
      </c>
      <c r="G19" s="202">
        <f t="shared" ref="G19" ca="1" si="31">F19/F$7</f>
        <v>3.1678986272439284E-3</v>
      </c>
      <c r="H19" s="201" cm="1">
        <f t="array" aca="1" ref="H19" ca="1">INDIRECT("R"&amp;ROW()&amp;$BW$24,0)</f>
        <v>4</v>
      </c>
      <c r="I19" s="202">
        <f t="shared" ref="I19" ca="1" si="32">H19/H$7</f>
        <v>3.2599837000814994E-3</v>
      </c>
      <c r="J19" s="201" cm="1">
        <f t="array" aca="1" ref="J19" ca="1">INDIRECT("R"&amp;ROW()&amp;$BW$25,0)</f>
        <v>13</v>
      </c>
      <c r="K19" s="202">
        <f t="shared" ref="K19" ca="1" si="33">J19/J$7</f>
        <v>3.6984352773826458E-3</v>
      </c>
      <c r="M19" s="203">
        <v>0</v>
      </c>
      <c r="N19" s="203">
        <v>6</v>
      </c>
      <c r="O19" s="203">
        <v>3</v>
      </c>
      <c r="P19" s="203">
        <v>4</v>
      </c>
      <c r="Q19" s="203">
        <v>13</v>
      </c>
      <c r="R19" s="203">
        <v>0</v>
      </c>
      <c r="S19" s="203">
        <v>4</v>
      </c>
      <c r="T19" s="203">
        <v>1</v>
      </c>
      <c r="U19" s="203">
        <v>2</v>
      </c>
      <c r="V19" s="203">
        <v>7</v>
      </c>
      <c r="W19" s="203">
        <v>0</v>
      </c>
      <c r="X19" s="203">
        <v>2</v>
      </c>
      <c r="Y19" s="203">
        <v>2</v>
      </c>
      <c r="Z19" s="203">
        <v>2</v>
      </c>
      <c r="AA19" s="203">
        <v>6</v>
      </c>
      <c r="AB19" s="203">
        <v>0</v>
      </c>
      <c r="AC19" s="203">
        <v>1</v>
      </c>
      <c r="AD19" s="203">
        <v>0</v>
      </c>
      <c r="AE19" s="203">
        <v>0</v>
      </c>
      <c r="AF19" s="203">
        <v>1</v>
      </c>
      <c r="AG19" s="203">
        <v>0</v>
      </c>
      <c r="AH19" s="203">
        <v>3</v>
      </c>
      <c r="AI19" s="203">
        <v>2</v>
      </c>
      <c r="AJ19" s="203">
        <v>1</v>
      </c>
      <c r="AK19" s="203">
        <v>6</v>
      </c>
      <c r="AL19" s="203">
        <v>0</v>
      </c>
      <c r="AM19" s="203">
        <v>1</v>
      </c>
      <c r="AN19" s="203">
        <v>1</v>
      </c>
      <c r="AO19" s="203">
        <v>0</v>
      </c>
      <c r="AP19" s="203">
        <v>2</v>
      </c>
      <c r="AQ19" s="203">
        <v>0</v>
      </c>
      <c r="AR19" s="203">
        <v>1</v>
      </c>
      <c r="AS19" s="203">
        <v>0</v>
      </c>
      <c r="AT19" s="203">
        <v>3</v>
      </c>
      <c r="AU19" s="203">
        <v>4</v>
      </c>
      <c r="AV19" s="203">
        <v>0</v>
      </c>
      <c r="AW19" s="203">
        <v>3</v>
      </c>
      <c r="AX19" s="203">
        <v>0</v>
      </c>
      <c r="AY19" s="203">
        <v>0</v>
      </c>
      <c r="AZ19" s="203">
        <v>3</v>
      </c>
      <c r="BA19" s="203">
        <v>0</v>
      </c>
      <c r="BB19" s="203">
        <v>1</v>
      </c>
      <c r="BC19" s="203">
        <v>2</v>
      </c>
      <c r="BD19" s="203">
        <v>1</v>
      </c>
      <c r="BE19" s="203">
        <v>4</v>
      </c>
      <c r="BF19" s="203">
        <v>0</v>
      </c>
      <c r="BG19" s="203">
        <v>0</v>
      </c>
      <c r="BH19" s="203">
        <v>0</v>
      </c>
      <c r="BI19" s="203">
        <v>2</v>
      </c>
      <c r="BJ19" s="203">
        <v>2</v>
      </c>
      <c r="BK19" s="203">
        <v>0</v>
      </c>
      <c r="BL19" s="203">
        <v>2</v>
      </c>
      <c r="BM19" s="203">
        <v>1</v>
      </c>
      <c r="BN19" s="203">
        <v>0</v>
      </c>
      <c r="BO19" s="203">
        <v>3</v>
      </c>
      <c r="BP19" s="203">
        <v>0</v>
      </c>
      <c r="BQ19" s="203">
        <v>0</v>
      </c>
      <c r="BR19" s="203">
        <v>0</v>
      </c>
      <c r="BS19" s="203">
        <v>1</v>
      </c>
      <c r="BT19" s="203">
        <v>1</v>
      </c>
    </row>
    <row r="20" spans="1:75" s="77" customFormat="1" ht="15.75" customHeight="1">
      <c r="A20" s="200" t="s">
        <v>185</v>
      </c>
      <c r="B20" s="201" cm="1">
        <f t="array" aca="1" ref="B20" ca="1">INDIRECT("R"&amp;ROW()&amp;$BW$21,0)</f>
        <v>3</v>
      </c>
      <c r="C20" s="202">
        <f t="shared" ca="1" si="0"/>
        <v>4.7923322683706068E-3</v>
      </c>
      <c r="D20" s="201" cm="1">
        <f t="array" aca="1" ref="D20" ca="1">INDIRECT("R"&amp;ROW()&amp;$BW$22,0)</f>
        <v>2</v>
      </c>
      <c r="E20" s="202">
        <f t="shared" ca="1" si="0"/>
        <v>2.7972027972027972E-3</v>
      </c>
      <c r="F20" s="201" cm="1">
        <f t="array" aca="1" ref="F20" ca="1">INDIRECT("R"&amp;ROW()&amp;$BW$23,0)</f>
        <v>2</v>
      </c>
      <c r="G20" s="202">
        <f t="shared" ref="G20" ca="1" si="34">F20/F$7</f>
        <v>2.1119324181626186E-3</v>
      </c>
      <c r="H20" s="201" cm="1">
        <f t="array" aca="1" ref="H20" ca="1">INDIRECT("R"&amp;ROW()&amp;$BW$24,0)</f>
        <v>5</v>
      </c>
      <c r="I20" s="202">
        <f t="shared" ref="I20" ca="1" si="35">H20/H$7</f>
        <v>4.0749796251018742E-3</v>
      </c>
      <c r="J20" s="201" cm="1">
        <f t="array" aca="1" ref="J20" ca="1">INDIRECT("R"&amp;ROW()&amp;$BW$25,0)</f>
        <v>12</v>
      </c>
      <c r="K20" s="202">
        <f t="shared" ref="K20" ca="1" si="36">J20/J$7</f>
        <v>3.4139402560455193E-3</v>
      </c>
      <c r="M20" s="203">
        <v>3</v>
      </c>
      <c r="N20" s="203">
        <v>2</v>
      </c>
      <c r="O20" s="203">
        <v>2</v>
      </c>
      <c r="P20" s="203">
        <v>5</v>
      </c>
      <c r="Q20" s="203">
        <v>12</v>
      </c>
      <c r="R20" s="203">
        <v>1</v>
      </c>
      <c r="S20" s="203">
        <v>0</v>
      </c>
      <c r="T20" s="203">
        <v>1</v>
      </c>
      <c r="U20" s="203">
        <v>2</v>
      </c>
      <c r="V20" s="203">
        <v>4</v>
      </c>
      <c r="W20" s="203">
        <v>2</v>
      </c>
      <c r="X20" s="203">
        <v>2</v>
      </c>
      <c r="Y20" s="203">
        <v>1</v>
      </c>
      <c r="Z20" s="203">
        <v>3</v>
      </c>
      <c r="AA20" s="203">
        <v>8</v>
      </c>
      <c r="AB20" s="203">
        <v>0</v>
      </c>
      <c r="AC20" s="203">
        <v>0</v>
      </c>
      <c r="AD20" s="203">
        <v>0</v>
      </c>
      <c r="AE20" s="203">
        <v>0</v>
      </c>
      <c r="AF20" s="203">
        <v>0</v>
      </c>
      <c r="AG20" s="203">
        <v>0</v>
      </c>
      <c r="AH20" s="203">
        <v>1</v>
      </c>
      <c r="AI20" s="203">
        <v>1</v>
      </c>
      <c r="AJ20" s="203">
        <v>0</v>
      </c>
      <c r="AK20" s="203">
        <v>2</v>
      </c>
      <c r="AL20" s="203">
        <v>0</v>
      </c>
      <c r="AM20" s="203">
        <v>1</v>
      </c>
      <c r="AN20" s="203">
        <v>0</v>
      </c>
      <c r="AO20" s="203">
        <v>0</v>
      </c>
      <c r="AP20" s="203">
        <v>1</v>
      </c>
      <c r="AQ20" s="203">
        <v>3</v>
      </c>
      <c r="AR20" s="203">
        <v>0</v>
      </c>
      <c r="AS20" s="203">
        <v>1</v>
      </c>
      <c r="AT20" s="203">
        <v>5</v>
      </c>
      <c r="AU20" s="203">
        <v>9</v>
      </c>
      <c r="AV20" s="203">
        <v>0</v>
      </c>
      <c r="AW20" s="203">
        <v>0</v>
      </c>
      <c r="AX20" s="203">
        <v>0</v>
      </c>
      <c r="AY20" s="203">
        <v>0</v>
      </c>
      <c r="AZ20" s="203">
        <v>0</v>
      </c>
      <c r="BA20" s="203">
        <v>0</v>
      </c>
      <c r="BB20" s="203">
        <v>0</v>
      </c>
      <c r="BC20" s="203">
        <v>0</v>
      </c>
      <c r="BD20" s="203">
        <v>0</v>
      </c>
      <c r="BE20" s="203">
        <v>0</v>
      </c>
      <c r="BF20" s="203">
        <v>1</v>
      </c>
      <c r="BG20" s="203">
        <v>0</v>
      </c>
      <c r="BH20" s="203">
        <v>0</v>
      </c>
      <c r="BI20" s="203">
        <v>2</v>
      </c>
      <c r="BJ20" s="203">
        <v>3</v>
      </c>
      <c r="BK20" s="203">
        <v>1</v>
      </c>
      <c r="BL20" s="203">
        <v>2</v>
      </c>
      <c r="BM20" s="203">
        <v>2</v>
      </c>
      <c r="BN20" s="203">
        <v>0</v>
      </c>
      <c r="BO20" s="203">
        <v>5</v>
      </c>
      <c r="BP20" s="203">
        <v>1</v>
      </c>
      <c r="BQ20" s="203">
        <v>0</v>
      </c>
      <c r="BR20" s="203">
        <v>0</v>
      </c>
      <c r="BS20" s="203">
        <v>3</v>
      </c>
      <c r="BT20" s="203">
        <v>4</v>
      </c>
    </row>
    <row r="21" spans="1:75" s="77" customFormat="1" ht="15.75" customHeight="1">
      <c r="A21" s="200" t="s">
        <v>186</v>
      </c>
      <c r="B21" s="201" cm="1">
        <f t="array" aca="1" ref="B21" ca="1">INDIRECT("R"&amp;ROW()&amp;$BW$21,0)</f>
        <v>9</v>
      </c>
      <c r="C21" s="202">
        <f t="shared" ca="1" si="0"/>
        <v>1.437699680511182E-2</v>
      </c>
      <c r="D21" s="201" cm="1">
        <f t="array" aca="1" ref="D21" ca="1">INDIRECT("R"&amp;ROW()&amp;$BW$22,0)</f>
        <v>3</v>
      </c>
      <c r="E21" s="202">
        <f t="shared" ca="1" si="0"/>
        <v>4.1958041958041958E-3</v>
      </c>
      <c r="F21" s="201" cm="1">
        <f t="array" aca="1" ref="F21" ca="1">INDIRECT("R"&amp;ROW()&amp;$BW$23,0)</f>
        <v>0</v>
      </c>
      <c r="G21" s="202">
        <f t="shared" ref="G21" ca="1" si="37">F21/F$7</f>
        <v>0</v>
      </c>
      <c r="H21" s="201" cm="1">
        <f t="array" aca="1" ref="H21" ca="1">INDIRECT("R"&amp;ROW()&amp;$BW$24,0)</f>
        <v>0</v>
      </c>
      <c r="I21" s="202">
        <f t="shared" ref="I21" ca="1" si="38">H21/H$7</f>
        <v>0</v>
      </c>
      <c r="J21" s="201" cm="1">
        <f t="array" aca="1" ref="J21" ca="1">INDIRECT("R"&amp;ROW()&amp;$BW$25,0)</f>
        <v>12</v>
      </c>
      <c r="K21" s="202">
        <f t="shared" ref="K21" ca="1" si="39">J21/J$7</f>
        <v>3.4139402560455193E-3</v>
      </c>
      <c r="M21" s="203">
        <v>9</v>
      </c>
      <c r="N21" s="203">
        <v>3</v>
      </c>
      <c r="O21" s="203">
        <v>0</v>
      </c>
      <c r="P21" s="203">
        <v>0</v>
      </c>
      <c r="Q21" s="203">
        <v>12</v>
      </c>
      <c r="R21" s="203">
        <v>5</v>
      </c>
      <c r="S21" s="203">
        <v>1</v>
      </c>
      <c r="T21" s="203">
        <v>0</v>
      </c>
      <c r="U21" s="203">
        <v>0</v>
      </c>
      <c r="V21" s="203">
        <v>6</v>
      </c>
      <c r="W21" s="203">
        <v>4</v>
      </c>
      <c r="X21" s="203">
        <v>2</v>
      </c>
      <c r="Y21" s="203">
        <v>0</v>
      </c>
      <c r="Z21" s="203">
        <v>0</v>
      </c>
      <c r="AA21" s="203">
        <v>6</v>
      </c>
      <c r="AB21" s="203">
        <v>0</v>
      </c>
      <c r="AC21" s="203">
        <v>0</v>
      </c>
      <c r="AD21" s="203">
        <v>0</v>
      </c>
      <c r="AE21" s="203">
        <v>0</v>
      </c>
      <c r="AF21" s="203">
        <v>0</v>
      </c>
      <c r="AG21" s="203">
        <v>4</v>
      </c>
      <c r="AH21" s="203">
        <v>2</v>
      </c>
      <c r="AI21" s="203">
        <v>0</v>
      </c>
      <c r="AJ21" s="203">
        <v>0</v>
      </c>
      <c r="AK21" s="203">
        <v>6</v>
      </c>
      <c r="AL21" s="203">
        <v>4</v>
      </c>
      <c r="AM21" s="203">
        <v>1</v>
      </c>
      <c r="AN21" s="203">
        <v>0</v>
      </c>
      <c r="AO21" s="203">
        <v>0</v>
      </c>
      <c r="AP21" s="203">
        <v>5</v>
      </c>
      <c r="AQ21" s="203">
        <v>1</v>
      </c>
      <c r="AR21" s="203">
        <v>0</v>
      </c>
      <c r="AS21" s="203">
        <v>0</v>
      </c>
      <c r="AT21" s="203">
        <v>0</v>
      </c>
      <c r="AU21" s="203">
        <v>1</v>
      </c>
      <c r="AV21" s="203">
        <v>3</v>
      </c>
      <c r="AW21" s="203">
        <v>3</v>
      </c>
      <c r="AX21" s="203">
        <v>0</v>
      </c>
      <c r="AY21" s="203">
        <v>0</v>
      </c>
      <c r="AZ21" s="203">
        <v>6</v>
      </c>
      <c r="BA21" s="203">
        <v>5</v>
      </c>
      <c r="BB21" s="203">
        <v>0</v>
      </c>
      <c r="BC21" s="203">
        <v>0</v>
      </c>
      <c r="BD21" s="203">
        <v>0</v>
      </c>
      <c r="BE21" s="203">
        <v>5</v>
      </c>
      <c r="BF21" s="203">
        <v>1</v>
      </c>
      <c r="BG21" s="203">
        <v>0</v>
      </c>
      <c r="BH21" s="203">
        <v>0</v>
      </c>
      <c r="BI21" s="203">
        <v>0</v>
      </c>
      <c r="BJ21" s="203">
        <v>1</v>
      </c>
      <c r="BK21" s="203">
        <v>0</v>
      </c>
      <c r="BL21" s="203">
        <v>0</v>
      </c>
      <c r="BM21" s="203">
        <v>0</v>
      </c>
      <c r="BN21" s="203">
        <v>0</v>
      </c>
      <c r="BO21" s="203">
        <v>0</v>
      </c>
      <c r="BP21" s="203">
        <v>0</v>
      </c>
      <c r="BQ21" s="203">
        <v>0</v>
      </c>
      <c r="BR21" s="203">
        <v>0</v>
      </c>
      <c r="BS21" s="203">
        <v>0</v>
      </c>
      <c r="BT21" s="203">
        <v>0</v>
      </c>
      <c r="BV21" s="77" t="s">
        <v>124</v>
      </c>
      <c r="BW21" s="204" t="str" cm="1">
        <f t="array" aca="1" ref="BW21" ca="1">"C"&amp;INDIRECT("R"&amp;MATCH($A$3,$BV$1:$BV$17,0)&amp;"C75",0)</f>
        <v>C13</v>
      </c>
    </row>
    <row r="22" spans="1:75" s="77" customFormat="1" ht="15.75" customHeight="1">
      <c r="A22" s="200" t="s">
        <v>187</v>
      </c>
      <c r="B22" s="201" cm="1">
        <f t="array" aca="1" ref="B22" ca="1">INDIRECT("R"&amp;ROW()&amp;$BW$21,0)</f>
        <v>1</v>
      </c>
      <c r="C22" s="202">
        <f t="shared" ca="1" si="0"/>
        <v>1.5974440894568689E-3</v>
      </c>
      <c r="D22" s="201" cm="1">
        <f t="array" aca="1" ref="D22" ca="1">INDIRECT("R"&amp;ROW()&amp;$BW$22,0)</f>
        <v>2</v>
      </c>
      <c r="E22" s="202">
        <f t="shared" ca="1" si="0"/>
        <v>2.7972027972027972E-3</v>
      </c>
      <c r="F22" s="201" cm="1">
        <f t="array" aca="1" ref="F22" ca="1">INDIRECT("R"&amp;ROW()&amp;$BW$23,0)</f>
        <v>3</v>
      </c>
      <c r="G22" s="202">
        <f t="shared" ref="G22" ca="1" si="40">F22/F$7</f>
        <v>3.1678986272439284E-3</v>
      </c>
      <c r="H22" s="201" cm="1">
        <f t="array" aca="1" ref="H22" ca="1">INDIRECT("R"&amp;ROW()&amp;$BW$24,0)</f>
        <v>5</v>
      </c>
      <c r="I22" s="202">
        <f t="shared" ref="I22" ca="1" si="41">H22/H$7</f>
        <v>4.0749796251018742E-3</v>
      </c>
      <c r="J22" s="201" cm="1">
        <f t="array" aca="1" ref="J22" ca="1">INDIRECT("R"&amp;ROW()&amp;$BW$25,0)</f>
        <v>11</v>
      </c>
      <c r="K22" s="202">
        <f t="shared" ref="K22" ca="1" si="42">J22/J$7</f>
        <v>3.1294452347083927E-3</v>
      </c>
      <c r="M22" s="203">
        <v>1</v>
      </c>
      <c r="N22" s="203">
        <v>2</v>
      </c>
      <c r="O22" s="203">
        <v>3</v>
      </c>
      <c r="P22" s="203">
        <v>5</v>
      </c>
      <c r="Q22" s="203">
        <v>11</v>
      </c>
      <c r="R22" s="203">
        <v>1</v>
      </c>
      <c r="S22" s="203">
        <v>0</v>
      </c>
      <c r="T22" s="203">
        <v>1</v>
      </c>
      <c r="U22" s="203">
        <v>2</v>
      </c>
      <c r="V22" s="203">
        <v>4</v>
      </c>
      <c r="W22" s="203">
        <v>0</v>
      </c>
      <c r="X22" s="203">
        <v>2</v>
      </c>
      <c r="Y22" s="203">
        <v>2</v>
      </c>
      <c r="Z22" s="203">
        <v>3</v>
      </c>
      <c r="AA22" s="203">
        <v>7</v>
      </c>
      <c r="AB22" s="203">
        <v>0</v>
      </c>
      <c r="AC22" s="203">
        <v>0</v>
      </c>
      <c r="AD22" s="203">
        <v>0</v>
      </c>
      <c r="AE22" s="203">
        <v>0</v>
      </c>
      <c r="AF22" s="203">
        <v>0</v>
      </c>
      <c r="AG22" s="203">
        <v>1</v>
      </c>
      <c r="AH22" s="203">
        <v>0</v>
      </c>
      <c r="AI22" s="203">
        <v>0</v>
      </c>
      <c r="AJ22" s="203">
        <v>0</v>
      </c>
      <c r="AK22" s="203">
        <v>1</v>
      </c>
      <c r="AL22" s="203">
        <v>0</v>
      </c>
      <c r="AM22" s="203">
        <v>0</v>
      </c>
      <c r="AN22" s="203">
        <v>1</v>
      </c>
      <c r="AO22" s="203">
        <v>3</v>
      </c>
      <c r="AP22" s="203">
        <v>4</v>
      </c>
      <c r="AQ22" s="203">
        <v>0</v>
      </c>
      <c r="AR22" s="203">
        <v>2</v>
      </c>
      <c r="AS22" s="203">
        <v>2</v>
      </c>
      <c r="AT22" s="203">
        <v>2</v>
      </c>
      <c r="AU22" s="203">
        <v>6</v>
      </c>
      <c r="AV22" s="203">
        <v>1</v>
      </c>
      <c r="AW22" s="203">
        <v>0</v>
      </c>
      <c r="AX22" s="203">
        <v>1</v>
      </c>
      <c r="AY22" s="203">
        <v>0</v>
      </c>
      <c r="AZ22" s="203">
        <v>2</v>
      </c>
      <c r="BA22" s="203">
        <v>0</v>
      </c>
      <c r="BB22" s="203">
        <v>0</v>
      </c>
      <c r="BC22" s="203">
        <v>0</v>
      </c>
      <c r="BD22" s="203">
        <v>0</v>
      </c>
      <c r="BE22" s="203">
        <v>0</v>
      </c>
      <c r="BF22" s="203">
        <v>0</v>
      </c>
      <c r="BG22" s="203">
        <v>0</v>
      </c>
      <c r="BH22" s="203">
        <v>1</v>
      </c>
      <c r="BI22" s="203">
        <v>3</v>
      </c>
      <c r="BJ22" s="203">
        <v>4</v>
      </c>
      <c r="BK22" s="203">
        <v>0</v>
      </c>
      <c r="BL22" s="203">
        <v>0</v>
      </c>
      <c r="BM22" s="203">
        <v>0</v>
      </c>
      <c r="BN22" s="203">
        <v>1</v>
      </c>
      <c r="BO22" s="203">
        <v>1</v>
      </c>
      <c r="BP22" s="203">
        <v>0</v>
      </c>
      <c r="BQ22" s="203">
        <v>2</v>
      </c>
      <c r="BR22" s="203">
        <v>1</v>
      </c>
      <c r="BS22" s="203">
        <v>1</v>
      </c>
      <c r="BT22" s="203">
        <v>4</v>
      </c>
      <c r="BV22" s="77" t="s">
        <v>125</v>
      </c>
      <c r="BW22" s="204" t="str" cm="1">
        <f t="array" aca="1" ref="BW22" ca="1">"C"&amp;INDIRECT("R"&amp;MATCH($A$3,$BV$1:$BV$17,0)&amp;"C75",0)+1</f>
        <v>C14</v>
      </c>
    </row>
    <row r="23" spans="1:75" s="77" customFormat="1" ht="15.75" customHeight="1">
      <c r="A23" s="200" t="s">
        <v>188</v>
      </c>
      <c r="B23" s="201" cm="1">
        <f t="array" aca="1" ref="B23" ca="1">INDIRECT("R"&amp;ROW()&amp;$BW$21,0)</f>
        <v>0</v>
      </c>
      <c r="C23" s="202">
        <f t="shared" ca="1" si="0"/>
        <v>0</v>
      </c>
      <c r="D23" s="201" cm="1">
        <f t="array" aca="1" ref="D23" ca="1">INDIRECT("R"&amp;ROW()&amp;$BW$22,0)</f>
        <v>0</v>
      </c>
      <c r="E23" s="202">
        <f t="shared" ca="1" si="0"/>
        <v>0</v>
      </c>
      <c r="F23" s="201" cm="1">
        <f t="array" aca="1" ref="F23" ca="1">INDIRECT("R"&amp;ROW()&amp;$BW$23,0)</f>
        <v>2</v>
      </c>
      <c r="G23" s="202">
        <f t="shared" ref="G23" ca="1" si="43">F23/F$7</f>
        <v>2.1119324181626186E-3</v>
      </c>
      <c r="H23" s="201" cm="1">
        <f t="array" aca="1" ref="H23" ca="1">INDIRECT("R"&amp;ROW()&amp;$BW$24,0)</f>
        <v>1</v>
      </c>
      <c r="I23" s="202">
        <f t="shared" ref="I23" ca="1" si="44">H23/H$7</f>
        <v>8.1499592502037486E-4</v>
      </c>
      <c r="J23" s="201" cm="1">
        <f t="array" aca="1" ref="J23" ca="1">INDIRECT("R"&amp;ROW()&amp;$BW$25,0)</f>
        <v>3</v>
      </c>
      <c r="K23" s="202">
        <f t="shared" ref="K23" ca="1" si="45">J23/J$7</f>
        <v>8.5348506401137982E-4</v>
      </c>
      <c r="M23" s="203">
        <v>0</v>
      </c>
      <c r="N23" s="203">
        <v>0</v>
      </c>
      <c r="O23" s="203">
        <v>2</v>
      </c>
      <c r="P23" s="203">
        <v>1</v>
      </c>
      <c r="Q23" s="203">
        <v>3</v>
      </c>
      <c r="R23" s="203">
        <v>0</v>
      </c>
      <c r="S23" s="203">
        <v>0</v>
      </c>
      <c r="T23" s="203">
        <v>2</v>
      </c>
      <c r="U23" s="203">
        <v>1</v>
      </c>
      <c r="V23" s="203">
        <v>3</v>
      </c>
      <c r="W23" s="203">
        <v>0</v>
      </c>
      <c r="X23" s="203">
        <v>0</v>
      </c>
      <c r="Y23" s="203">
        <v>0</v>
      </c>
      <c r="Z23" s="203">
        <v>0</v>
      </c>
      <c r="AA23" s="203">
        <v>0</v>
      </c>
      <c r="AB23" s="203">
        <v>0</v>
      </c>
      <c r="AC23" s="203">
        <v>0</v>
      </c>
      <c r="AD23" s="203">
        <v>0</v>
      </c>
      <c r="AE23" s="203">
        <v>0</v>
      </c>
      <c r="AF23" s="203">
        <v>0</v>
      </c>
      <c r="AG23" s="203">
        <v>0</v>
      </c>
      <c r="AH23" s="203">
        <v>0</v>
      </c>
      <c r="AI23" s="203">
        <v>1</v>
      </c>
      <c r="AJ23" s="203">
        <v>0</v>
      </c>
      <c r="AK23" s="203">
        <v>1</v>
      </c>
      <c r="AL23" s="203">
        <v>0</v>
      </c>
      <c r="AM23" s="203">
        <v>0</v>
      </c>
      <c r="AN23" s="203">
        <v>0</v>
      </c>
      <c r="AO23" s="203">
        <v>0</v>
      </c>
      <c r="AP23" s="203">
        <v>0</v>
      </c>
      <c r="AQ23" s="203">
        <v>0</v>
      </c>
      <c r="AR23" s="203">
        <v>0</v>
      </c>
      <c r="AS23" s="203">
        <v>1</v>
      </c>
      <c r="AT23" s="203">
        <v>1</v>
      </c>
      <c r="AU23" s="203">
        <v>2</v>
      </c>
      <c r="AV23" s="203">
        <v>0</v>
      </c>
      <c r="AW23" s="203">
        <v>0</v>
      </c>
      <c r="AX23" s="203">
        <v>1</v>
      </c>
      <c r="AY23" s="203">
        <v>1</v>
      </c>
      <c r="AZ23" s="203">
        <v>2</v>
      </c>
      <c r="BA23" s="203">
        <v>0</v>
      </c>
      <c r="BB23" s="203">
        <v>0</v>
      </c>
      <c r="BC23" s="203">
        <v>0</v>
      </c>
      <c r="BD23" s="203">
        <v>0</v>
      </c>
      <c r="BE23" s="203">
        <v>0</v>
      </c>
      <c r="BF23" s="203">
        <v>0</v>
      </c>
      <c r="BG23" s="203">
        <v>0</v>
      </c>
      <c r="BH23" s="203">
        <v>1</v>
      </c>
      <c r="BI23" s="203">
        <v>0</v>
      </c>
      <c r="BJ23" s="203">
        <v>1</v>
      </c>
      <c r="BK23" s="203">
        <v>0</v>
      </c>
      <c r="BL23" s="203">
        <v>0</v>
      </c>
      <c r="BM23" s="203">
        <v>0</v>
      </c>
      <c r="BN23" s="203">
        <v>0</v>
      </c>
      <c r="BO23" s="203">
        <v>0</v>
      </c>
      <c r="BP23" s="203">
        <v>0</v>
      </c>
      <c r="BQ23" s="203">
        <v>0</v>
      </c>
      <c r="BR23" s="203">
        <v>0</v>
      </c>
      <c r="BS23" s="203">
        <v>0</v>
      </c>
      <c r="BT23" s="203">
        <v>0</v>
      </c>
      <c r="BV23" s="77" t="s">
        <v>129</v>
      </c>
      <c r="BW23" s="204" t="str" cm="1">
        <f t="array" aca="1" ref="BW23" ca="1">"C"&amp;INDIRECT("R"&amp;MATCH($A$3,$BV$1:$BV$17,0)&amp;"C75",0)+2</f>
        <v>C15</v>
      </c>
    </row>
    <row r="24" spans="1:75" s="77" customFormat="1" ht="15.75" customHeight="1">
      <c r="A24" s="200" t="s">
        <v>179</v>
      </c>
      <c r="B24" s="201" cm="1">
        <f t="array" aca="1" ref="B24" ca="1">INDIRECT("R"&amp;ROW()&amp;$BW$21,0)</f>
        <v>11</v>
      </c>
      <c r="C24" s="202">
        <f t="shared" ca="1" si="0"/>
        <v>1.7571884984025558E-2</v>
      </c>
      <c r="D24" s="201" cm="1">
        <f t="array" aca="1" ref="D24" ca="1">INDIRECT("R"&amp;ROW()&amp;$BW$22,0)</f>
        <v>4</v>
      </c>
      <c r="E24" s="202">
        <f t="shared" ca="1" si="0"/>
        <v>5.5944055944055944E-3</v>
      </c>
      <c r="F24" s="201" cm="1">
        <f t="array" aca="1" ref="F24" ca="1">INDIRECT("R"&amp;ROW()&amp;$BW$23,0)</f>
        <v>4</v>
      </c>
      <c r="G24" s="202">
        <f t="shared" ref="G24" ca="1" si="46">F24/F$7</f>
        <v>4.2238648363252373E-3</v>
      </c>
      <c r="H24" s="201" cm="1">
        <f t="array" aca="1" ref="H24" ca="1">INDIRECT("R"&amp;ROW()&amp;$BW$24,0)</f>
        <v>9</v>
      </c>
      <c r="I24" s="202">
        <f t="shared" ref="I24" ca="1" si="47">H24/H$7</f>
        <v>7.3349633251833741E-3</v>
      </c>
      <c r="J24" s="201" cm="1">
        <f t="array" aca="1" ref="J24" ca="1">INDIRECT("R"&amp;ROW()&amp;$BW$25,0)</f>
        <v>28</v>
      </c>
      <c r="K24" s="202">
        <f t="shared" ref="K24" ca="1" si="48">J24/J$7</f>
        <v>7.965860597439544E-3</v>
      </c>
      <c r="M24" s="203">
        <v>11</v>
      </c>
      <c r="N24" s="203">
        <v>4</v>
      </c>
      <c r="O24" s="203">
        <v>4</v>
      </c>
      <c r="P24" s="203">
        <v>9</v>
      </c>
      <c r="Q24" s="203">
        <v>28</v>
      </c>
      <c r="R24" s="203">
        <v>8</v>
      </c>
      <c r="S24" s="203">
        <v>2</v>
      </c>
      <c r="T24" s="203">
        <v>1</v>
      </c>
      <c r="U24" s="203">
        <v>7</v>
      </c>
      <c r="V24" s="203">
        <v>18</v>
      </c>
      <c r="W24" s="203">
        <v>3</v>
      </c>
      <c r="X24" s="203">
        <v>2</v>
      </c>
      <c r="Y24" s="203">
        <v>3</v>
      </c>
      <c r="Z24" s="203">
        <v>2</v>
      </c>
      <c r="AA24" s="203">
        <v>10</v>
      </c>
      <c r="AB24" s="203">
        <v>1</v>
      </c>
      <c r="AC24" s="203">
        <v>1</v>
      </c>
      <c r="AD24" s="203">
        <v>0</v>
      </c>
      <c r="AE24" s="203">
        <v>1</v>
      </c>
      <c r="AF24" s="203">
        <v>3</v>
      </c>
      <c r="AG24" s="203">
        <v>3</v>
      </c>
      <c r="AH24" s="203">
        <v>2</v>
      </c>
      <c r="AI24" s="203">
        <v>3</v>
      </c>
      <c r="AJ24" s="203">
        <v>2</v>
      </c>
      <c r="AK24" s="203">
        <v>10</v>
      </c>
      <c r="AL24" s="203">
        <v>3</v>
      </c>
      <c r="AM24" s="203">
        <v>1</v>
      </c>
      <c r="AN24" s="203">
        <v>1</v>
      </c>
      <c r="AO24" s="203">
        <v>3</v>
      </c>
      <c r="AP24" s="203">
        <v>8</v>
      </c>
      <c r="AQ24" s="203">
        <v>4</v>
      </c>
      <c r="AR24" s="203">
        <v>0</v>
      </c>
      <c r="AS24" s="203">
        <v>0</v>
      </c>
      <c r="AT24" s="203">
        <v>3</v>
      </c>
      <c r="AU24" s="203">
        <v>7</v>
      </c>
      <c r="AV24" s="203">
        <v>2</v>
      </c>
      <c r="AW24" s="203">
        <v>1</v>
      </c>
      <c r="AX24" s="203">
        <v>1</v>
      </c>
      <c r="AY24" s="203">
        <v>1</v>
      </c>
      <c r="AZ24" s="203">
        <v>5</v>
      </c>
      <c r="BA24" s="203">
        <v>4</v>
      </c>
      <c r="BB24" s="203">
        <v>2</v>
      </c>
      <c r="BC24" s="203">
        <v>0</v>
      </c>
      <c r="BD24" s="203">
        <v>5</v>
      </c>
      <c r="BE24" s="203">
        <v>11</v>
      </c>
      <c r="BF24" s="203">
        <v>3</v>
      </c>
      <c r="BG24" s="203">
        <v>0</v>
      </c>
      <c r="BH24" s="203">
        <v>0</v>
      </c>
      <c r="BI24" s="203">
        <v>2</v>
      </c>
      <c r="BJ24" s="203">
        <v>5</v>
      </c>
      <c r="BK24" s="203">
        <v>2</v>
      </c>
      <c r="BL24" s="203">
        <v>1</v>
      </c>
      <c r="BM24" s="203">
        <v>3</v>
      </c>
      <c r="BN24" s="203">
        <v>1</v>
      </c>
      <c r="BO24" s="203">
        <v>7</v>
      </c>
      <c r="BP24" s="203">
        <v>0</v>
      </c>
      <c r="BQ24" s="203">
        <v>0</v>
      </c>
      <c r="BR24" s="203">
        <v>0</v>
      </c>
      <c r="BS24" s="203">
        <v>0</v>
      </c>
      <c r="BT24" s="203">
        <v>0</v>
      </c>
      <c r="BV24" s="77" t="s">
        <v>130</v>
      </c>
      <c r="BW24" s="204" t="str" cm="1">
        <f t="array" aca="1" ref="BW24" ca="1">"C"&amp;INDIRECT("R"&amp;MATCH($A$3,$BV$1:$BV$17,0)&amp;"C75",0)+3</f>
        <v>C16</v>
      </c>
    </row>
    <row r="25" spans="1:75" s="77" customFormat="1" ht="15.75" customHeight="1" thickBot="1">
      <c r="A25" s="205" t="s">
        <v>174</v>
      </c>
      <c r="B25" s="206" cm="1">
        <f t="array" aca="1" ref="B25" ca="1">INDIRECT("R"&amp;ROW()&amp;$BW$21,0)</f>
        <v>60</v>
      </c>
      <c r="C25" s="207">
        <f t="shared" ca="1" si="0"/>
        <v>9.5846645367412137E-2</v>
      </c>
      <c r="D25" s="206" cm="1">
        <f t="array" aca="1" ref="D25" ca="1">INDIRECT("R"&amp;ROW()&amp;$BW$22,0)</f>
        <v>81</v>
      </c>
      <c r="E25" s="207">
        <f t="shared" ca="1" si="0"/>
        <v>0.11328671328671329</v>
      </c>
      <c r="F25" s="206" cm="1">
        <f t="array" aca="1" ref="F25" ca="1">INDIRECT("R"&amp;ROW()&amp;$BW$23,0)</f>
        <v>148</v>
      </c>
      <c r="G25" s="207">
        <f t="shared" ref="G25" ca="1" si="49">F25/F$7</f>
        <v>0.1562829989440338</v>
      </c>
      <c r="H25" s="206" cm="1">
        <f t="array" aca="1" ref="H25" ca="1">INDIRECT("R"&amp;ROW()&amp;$BW$24,0)</f>
        <v>137</v>
      </c>
      <c r="I25" s="207">
        <f t="shared" ref="I25" ca="1" si="50">H25/H$7</f>
        <v>0.11165444172779136</v>
      </c>
      <c r="J25" s="206" cm="1">
        <f t="array" aca="1" ref="J25" ca="1">INDIRECT("R"&amp;ROW()&amp;$BW$25,0)</f>
        <v>426</v>
      </c>
      <c r="K25" s="207">
        <f t="shared" ref="K25" ca="1" si="51">J25/J$7</f>
        <v>0.12119487908961593</v>
      </c>
      <c r="M25" s="203">
        <v>60</v>
      </c>
      <c r="N25" s="203">
        <v>81</v>
      </c>
      <c r="O25" s="203">
        <v>148</v>
      </c>
      <c r="P25" s="203">
        <v>137</v>
      </c>
      <c r="Q25" s="203">
        <v>426</v>
      </c>
      <c r="R25" s="203">
        <v>34</v>
      </c>
      <c r="S25" s="203">
        <v>34</v>
      </c>
      <c r="T25" s="203">
        <v>75</v>
      </c>
      <c r="U25" s="203">
        <v>72</v>
      </c>
      <c r="V25" s="203">
        <v>215</v>
      </c>
      <c r="W25" s="203">
        <v>26</v>
      </c>
      <c r="X25" s="203">
        <v>47</v>
      </c>
      <c r="Y25" s="203">
        <v>73</v>
      </c>
      <c r="Z25" s="203">
        <v>65</v>
      </c>
      <c r="AA25" s="203">
        <v>211</v>
      </c>
      <c r="AB25" s="203">
        <v>10</v>
      </c>
      <c r="AC25" s="203">
        <v>23</v>
      </c>
      <c r="AD25" s="203">
        <v>11</v>
      </c>
      <c r="AE25" s="203">
        <v>11</v>
      </c>
      <c r="AF25" s="203">
        <v>55</v>
      </c>
      <c r="AG25" s="203">
        <v>23</v>
      </c>
      <c r="AH25" s="203">
        <v>24</v>
      </c>
      <c r="AI25" s="203">
        <v>57</v>
      </c>
      <c r="AJ25" s="203">
        <v>53</v>
      </c>
      <c r="AK25" s="203">
        <v>157</v>
      </c>
      <c r="AL25" s="203">
        <v>18</v>
      </c>
      <c r="AM25" s="203">
        <v>23</v>
      </c>
      <c r="AN25" s="203">
        <v>46</v>
      </c>
      <c r="AO25" s="203">
        <v>31</v>
      </c>
      <c r="AP25" s="203">
        <v>118</v>
      </c>
      <c r="AQ25" s="203">
        <v>9</v>
      </c>
      <c r="AR25" s="203">
        <v>11</v>
      </c>
      <c r="AS25" s="203">
        <v>34</v>
      </c>
      <c r="AT25" s="203">
        <v>42</v>
      </c>
      <c r="AU25" s="203">
        <v>96</v>
      </c>
      <c r="AV25" s="203">
        <v>14</v>
      </c>
      <c r="AW25" s="203">
        <v>27</v>
      </c>
      <c r="AX25" s="203">
        <v>13</v>
      </c>
      <c r="AY25" s="203">
        <v>13</v>
      </c>
      <c r="AZ25" s="203">
        <v>67</v>
      </c>
      <c r="BA25" s="203">
        <v>20</v>
      </c>
      <c r="BB25" s="203">
        <v>30</v>
      </c>
      <c r="BC25" s="203">
        <v>43</v>
      </c>
      <c r="BD25" s="203">
        <v>38</v>
      </c>
      <c r="BE25" s="203">
        <v>131</v>
      </c>
      <c r="BF25" s="203">
        <v>13</v>
      </c>
      <c r="BG25" s="203">
        <v>10</v>
      </c>
      <c r="BH25" s="203">
        <v>32</v>
      </c>
      <c r="BI25" s="203">
        <v>28</v>
      </c>
      <c r="BJ25" s="203">
        <v>83</v>
      </c>
      <c r="BK25" s="203">
        <v>13</v>
      </c>
      <c r="BL25" s="203">
        <v>10</v>
      </c>
      <c r="BM25" s="203">
        <v>53</v>
      </c>
      <c r="BN25" s="203">
        <v>47</v>
      </c>
      <c r="BO25" s="203">
        <v>123</v>
      </c>
      <c r="BP25" s="203">
        <v>0</v>
      </c>
      <c r="BQ25" s="203">
        <v>4</v>
      </c>
      <c r="BR25" s="203">
        <v>7</v>
      </c>
      <c r="BS25" s="203">
        <v>11</v>
      </c>
      <c r="BT25" s="203">
        <v>22</v>
      </c>
      <c r="BV25" s="77" t="s">
        <v>132</v>
      </c>
      <c r="BW25" s="204" t="str" cm="1">
        <f t="array" aca="1" ref="BW25" ca="1">"C"&amp;INDIRECT("R"&amp;MATCH($A$3,$BV$1:$BV$17,0)&amp;"C75",0)+4</f>
        <v>C17</v>
      </c>
    </row>
  </sheetData>
  <mergeCells count="5">
    <mergeCell ref="B6:C6"/>
    <mergeCell ref="D6:E6"/>
    <mergeCell ref="F6:G6"/>
    <mergeCell ref="H6:I6"/>
    <mergeCell ref="J6:K6"/>
  </mergeCells>
  <conditionalFormatting sqref="C8:C25">
    <cfRule type="dataBar" priority="5">
      <dataBar>
        <cfvo type="min"/>
        <cfvo type="num" val="1"/>
        <color rgb="FF63C384"/>
      </dataBar>
      <extLst>
        <ext xmlns:x14="http://schemas.microsoft.com/office/spreadsheetml/2009/9/main" uri="{B025F937-C7B1-47D3-B67F-A62EFF666E3E}">
          <x14:id>{978945BF-2027-46A5-9826-A69985D0C11B}</x14:id>
        </ext>
      </extLst>
    </cfRule>
  </conditionalFormatting>
  <conditionalFormatting sqref="E8:E25">
    <cfRule type="dataBar" priority="4">
      <dataBar>
        <cfvo type="min"/>
        <cfvo type="num" val="1"/>
        <color rgb="FF63C384"/>
      </dataBar>
      <extLst>
        <ext xmlns:x14="http://schemas.microsoft.com/office/spreadsheetml/2009/9/main" uri="{B025F937-C7B1-47D3-B67F-A62EFF666E3E}">
          <x14:id>{3DD64E8F-B40F-4194-806C-4EFF30E3FFA5}</x14:id>
        </ext>
      </extLst>
    </cfRule>
  </conditionalFormatting>
  <conditionalFormatting sqref="G8:G25">
    <cfRule type="dataBar" priority="3">
      <dataBar>
        <cfvo type="min"/>
        <cfvo type="num" val="1"/>
        <color rgb="FF63C384"/>
      </dataBar>
      <extLst>
        <ext xmlns:x14="http://schemas.microsoft.com/office/spreadsheetml/2009/9/main" uri="{B025F937-C7B1-47D3-B67F-A62EFF666E3E}">
          <x14:id>{1933697F-023B-4A28-A255-8E1545D92007}</x14:id>
        </ext>
      </extLst>
    </cfRule>
  </conditionalFormatting>
  <conditionalFormatting sqref="I8:I25">
    <cfRule type="dataBar" priority="2">
      <dataBar>
        <cfvo type="min"/>
        <cfvo type="num" val="1"/>
        <color rgb="FF63C384"/>
      </dataBar>
      <extLst>
        <ext xmlns:x14="http://schemas.microsoft.com/office/spreadsheetml/2009/9/main" uri="{B025F937-C7B1-47D3-B67F-A62EFF666E3E}">
          <x14:id>{5D83C181-DD3A-42F3-996A-8055E5270709}</x14:id>
        </ext>
      </extLst>
    </cfRule>
  </conditionalFormatting>
  <conditionalFormatting sqref="K8:K25">
    <cfRule type="dataBar" priority="1">
      <dataBar>
        <cfvo type="min"/>
        <cfvo type="num" val="1"/>
        <color rgb="FF63C384"/>
      </dataBar>
      <extLst>
        <ext xmlns:x14="http://schemas.microsoft.com/office/spreadsheetml/2009/9/main" uri="{B025F937-C7B1-47D3-B67F-A62EFF666E3E}">
          <x14:id>{A26AEAC7-9164-4012-8A6F-C05CB69ABF3E}</x14:id>
        </ext>
      </extLst>
    </cfRule>
  </conditionalFormatting>
  <dataValidations count="1">
    <dataValidation type="list" allowBlank="1" showInputMessage="1" showErrorMessage="1" sqref="A3" xr:uid="{C4607644-F0F6-474A-B0DC-8E8742061DCE}">
      <formula1>$BV$6:$BV$17</formula1>
    </dataValidation>
  </dataValidations>
  <pageMargins left="0.7" right="0.7" top="0.75" bottom="0.75" header="0.3" footer="0.3"/>
  <ignoredErrors>
    <ignoredError sqref="D8:J25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78945BF-2027-46A5-9826-A69985D0C11B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m:sqref>C8:C25</xm:sqref>
        </x14:conditionalFormatting>
        <x14:conditionalFormatting xmlns:xm="http://schemas.microsoft.com/office/excel/2006/main">
          <x14:cfRule type="dataBar" id="{3DD64E8F-B40F-4194-806C-4EFF30E3FFA5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m:sqref>E8:E25</xm:sqref>
        </x14:conditionalFormatting>
        <x14:conditionalFormatting xmlns:xm="http://schemas.microsoft.com/office/excel/2006/main">
          <x14:cfRule type="dataBar" id="{1933697F-023B-4A28-A255-8E1545D92007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m:sqref>G8:G25</xm:sqref>
        </x14:conditionalFormatting>
        <x14:conditionalFormatting xmlns:xm="http://schemas.microsoft.com/office/excel/2006/main">
          <x14:cfRule type="dataBar" id="{5D83C181-DD3A-42F3-996A-8055E5270709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m:sqref>I8:I25</xm:sqref>
        </x14:conditionalFormatting>
        <x14:conditionalFormatting xmlns:xm="http://schemas.microsoft.com/office/excel/2006/main">
          <x14:cfRule type="dataBar" id="{A26AEAC7-9164-4012-8A6F-C05CB69ABF3E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m:sqref>K8:K25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057B7-C407-4A6E-AE28-C09905203814}">
  <dimension ref="A1:M9"/>
  <sheetViews>
    <sheetView showGridLines="0" workbookViewId="0"/>
  </sheetViews>
  <sheetFormatPr defaultRowHeight="15"/>
  <cols>
    <col min="1" max="1" width="22.85546875" customWidth="1"/>
    <col min="2" max="2" width="9.85546875" customWidth="1"/>
    <col min="9" max="11" width="9.85546875" customWidth="1"/>
    <col min="12" max="12" width="12.140625" customWidth="1"/>
    <col min="13" max="13" width="9.85546875" customWidth="1"/>
  </cols>
  <sheetData>
    <row r="1" spans="1:13" ht="20.25">
      <c r="A1" s="181" t="s">
        <v>292</v>
      </c>
    </row>
    <row r="3" spans="1:13" ht="15" customHeight="1">
      <c r="A3" s="447" t="s">
        <v>242</v>
      </c>
      <c r="B3" s="447" t="s">
        <v>132</v>
      </c>
      <c r="C3" s="448" t="s">
        <v>243</v>
      </c>
      <c r="D3" s="448"/>
      <c r="E3" s="448" t="s">
        <v>244</v>
      </c>
      <c r="F3" s="448"/>
      <c r="G3" s="448"/>
      <c r="H3" s="448"/>
      <c r="I3" s="444" t="s">
        <v>291</v>
      </c>
      <c r="J3" s="445"/>
      <c r="K3" s="445"/>
      <c r="L3" s="445"/>
      <c r="M3" s="446"/>
    </row>
    <row r="4" spans="1:13" ht="30" customHeight="1">
      <c r="A4" s="447"/>
      <c r="B4" s="447"/>
      <c r="C4" s="209" t="s">
        <v>5</v>
      </c>
      <c r="D4" s="210" t="s">
        <v>4</v>
      </c>
      <c r="E4" s="209" t="s">
        <v>6</v>
      </c>
      <c r="F4" s="211" t="s">
        <v>7</v>
      </c>
      <c r="G4" s="211" t="s">
        <v>8</v>
      </c>
      <c r="H4" s="212" t="s">
        <v>9</v>
      </c>
      <c r="I4" s="226" t="s">
        <v>271</v>
      </c>
      <c r="J4" s="227" t="s">
        <v>289</v>
      </c>
      <c r="K4" s="227" t="s">
        <v>272</v>
      </c>
      <c r="L4" s="227" t="s">
        <v>290</v>
      </c>
      <c r="M4" s="228" t="s">
        <v>273</v>
      </c>
    </row>
    <row r="5" spans="1:13" ht="30" customHeight="1">
      <c r="A5" s="213" t="s">
        <v>245</v>
      </c>
      <c r="B5" s="214" t="s">
        <v>250</v>
      </c>
      <c r="C5" s="215" t="s">
        <v>251</v>
      </c>
      <c r="D5" s="216" t="s">
        <v>252</v>
      </c>
      <c r="E5" s="215" t="s">
        <v>253</v>
      </c>
      <c r="F5" s="217" t="s">
        <v>254</v>
      </c>
      <c r="G5" s="217" t="s">
        <v>255</v>
      </c>
      <c r="H5" s="218" t="s">
        <v>256</v>
      </c>
      <c r="I5" s="215" t="s">
        <v>274</v>
      </c>
      <c r="J5" s="217" t="s">
        <v>275</v>
      </c>
      <c r="K5" s="217" t="s">
        <v>276</v>
      </c>
      <c r="L5" s="217" t="s">
        <v>277</v>
      </c>
      <c r="M5" s="218" t="s">
        <v>278</v>
      </c>
    </row>
    <row r="6" spans="1:13" ht="30" customHeight="1">
      <c r="A6" s="213" t="s">
        <v>246</v>
      </c>
      <c r="B6" s="214" t="s">
        <v>257</v>
      </c>
      <c r="C6" s="215" t="s">
        <v>258</v>
      </c>
      <c r="D6" s="216" t="s">
        <v>259</v>
      </c>
      <c r="E6" s="215" t="s">
        <v>260</v>
      </c>
      <c r="F6" s="217" t="s">
        <v>261</v>
      </c>
      <c r="G6" s="217" t="s">
        <v>262</v>
      </c>
      <c r="H6" s="218" t="s">
        <v>263</v>
      </c>
      <c r="I6" s="215" t="s">
        <v>279</v>
      </c>
      <c r="J6" s="217" t="s">
        <v>280</v>
      </c>
      <c r="K6" s="217" t="s">
        <v>281</v>
      </c>
      <c r="L6" s="217" t="s">
        <v>282</v>
      </c>
      <c r="M6" s="218" t="s">
        <v>283</v>
      </c>
    </row>
    <row r="7" spans="1:13" ht="30" customHeight="1">
      <c r="A7" s="213" t="s">
        <v>247</v>
      </c>
      <c r="B7" s="214" t="s">
        <v>264</v>
      </c>
      <c r="C7" s="215" t="s">
        <v>265</v>
      </c>
      <c r="D7" s="216" t="s">
        <v>266</v>
      </c>
      <c r="E7" s="215" t="s">
        <v>267</v>
      </c>
      <c r="F7" s="217" t="s">
        <v>268</v>
      </c>
      <c r="G7" s="217" t="s">
        <v>269</v>
      </c>
      <c r="H7" s="218" t="s">
        <v>270</v>
      </c>
      <c r="I7" s="215" t="s">
        <v>284</v>
      </c>
      <c r="J7" s="217" t="s">
        <v>285</v>
      </c>
      <c r="K7" s="217" t="s">
        <v>286</v>
      </c>
      <c r="L7" s="217" t="s">
        <v>287</v>
      </c>
      <c r="M7" s="218" t="s">
        <v>288</v>
      </c>
    </row>
    <row r="8" spans="1:13" ht="30" customHeight="1">
      <c r="A8" s="219" t="s">
        <v>248</v>
      </c>
      <c r="B8" s="220">
        <v>757</v>
      </c>
      <c r="C8" s="209">
        <v>384</v>
      </c>
      <c r="D8" s="210">
        <v>373</v>
      </c>
      <c r="E8" s="209">
        <v>93</v>
      </c>
      <c r="F8" s="211">
        <v>249</v>
      </c>
      <c r="G8" s="211">
        <v>233</v>
      </c>
      <c r="H8" s="212">
        <v>182</v>
      </c>
      <c r="I8" s="209">
        <v>90</v>
      </c>
      <c r="J8" s="211">
        <v>284</v>
      </c>
      <c r="K8" s="211">
        <v>147</v>
      </c>
      <c r="L8" s="211">
        <v>187</v>
      </c>
      <c r="M8" s="212">
        <v>49</v>
      </c>
    </row>
    <row r="9" spans="1:13" ht="30" customHeight="1">
      <c r="A9" s="219" t="s">
        <v>249</v>
      </c>
      <c r="B9" s="221">
        <v>1.2826948480845441</v>
      </c>
      <c r="C9" s="222">
        <v>1.25</v>
      </c>
      <c r="D9" s="223">
        <v>1.3163538873994638</v>
      </c>
      <c r="E9" s="222">
        <v>0.83870967741935487</v>
      </c>
      <c r="F9" s="224">
        <v>1.3855421686746987</v>
      </c>
      <c r="G9" s="224">
        <v>1.3218884120171674</v>
      </c>
      <c r="H9" s="225">
        <v>1.3186813186813187</v>
      </c>
      <c r="I9" s="222">
        <v>1.211111111111111</v>
      </c>
      <c r="J9" s="224">
        <v>1.232394366197183</v>
      </c>
      <c r="K9" s="224">
        <v>1.2925170068027212</v>
      </c>
      <c r="L9" s="224">
        <v>1.3689839572192513</v>
      </c>
      <c r="M9" s="225">
        <v>1.346938775510204</v>
      </c>
    </row>
  </sheetData>
  <mergeCells count="5">
    <mergeCell ref="I3:M3"/>
    <mergeCell ref="A3:A4"/>
    <mergeCell ref="B3:B4"/>
    <mergeCell ref="C3:D3"/>
    <mergeCell ref="E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A4CFF-45CA-452B-A139-846BE9CA5F6B}">
  <dimension ref="A1:Q20"/>
  <sheetViews>
    <sheetView showGridLines="0" workbookViewId="0">
      <selection activeCell="K10" sqref="K10"/>
    </sheetView>
  </sheetViews>
  <sheetFormatPr defaultRowHeight="15"/>
  <cols>
    <col min="13" max="13" width="10" customWidth="1"/>
    <col min="16" max="16" width="12" customWidth="1"/>
  </cols>
  <sheetData>
    <row r="1" spans="1:17" ht="20.25">
      <c r="A1" s="181" t="s">
        <v>311</v>
      </c>
    </row>
    <row r="3" spans="1:17">
      <c r="A3" s="458"/>
      <c r="B3" s="459"/>
      <c r="C3" s="459"/>
      <c r="D3" s="459"/>
      <c r="E3" s="229"/>
      <c r="F3" s="462" t="s">
        <v>169</v>
      </c>
      <c r="G3" s="449" t="s">
        <v>243</v>
      </c>
      <c r="H3" s="451"/>
      <c r="I3" s="449" t="s">
        <v>293</v>
      </c>
      <c r="J3" s="450"/>
      <c r="K3" s="450"/>
      <c r="L3" s="451"/>
      <c r="M3" s="449" t="s">
        <v>291</v>
      </c>
      <c r="N3" s="450"/>
      <c r="O3" s="450"/>
      <c r="P3" s="450"/>
      <c r="Q3" s="451"/>
    </row>
    <row r="4" spans="1:17" ht="27">
      <c r="A4" s="460"/>
      <c r="B4" s="461"/>
      <c r="C4" s="461"/>
      <c r="D4" s="461"/>
      <c r="E4" s="230"/>
      <c r="F4" s="463"/>
      <c r="G4" s="231" t="s">
        <v>5</v>
      </c>
      <c r="H4" s="232" t="s">
        <v>4</v>
      </c>
      <c r="I4" s="231" t="s">
        <v>6</v>
      </c>
      <c r="J4" s="233" t="s">
        <v>7</v>
      </c>
      <c r="K4" s="233" t="s">
        <v>8</v>
      </c>
      <c r="L4" s="232" t="s">
        <v>9</v>
      </c>
      <c r="M4" s="231" t="s">
        <v>294</v>
      </c>
      <c r="N4" s="233" t="s">
        <v>289</v>
      </c>
      <c r="O4" s="233" t="s">
        <v>295</v>
      </c>
      <c r="P4" s="234" t="s">
        <v>290</v>
      </c>
      <c r="Q4" s="232" t="s">
        <v>296</v>
      </c>
    </row>
    <row r="5" spans="1:17" ht="15" customHeight="1">
      <c r="A5" s="452" t="s">
        <v>297</v>
      </c>
      <c r="B5" s="452"/>
      <c r="C5" s="452"/>
      <c r="D5" s="453"/>
      <c r="E5" s="235" t="s">
        <v>298</v>
      </c>
      <c r="F5" s="236">
        <v>196</v>
      </c>
      <c r="G5" s="237">
        <v>120</v>
      </c>
      <c r="H5" s="238">
        <v>76</v>
      </c>
      <c r="I5" s="237">
        <v>46</v>
      </c>
      <c r="J5" s="239">
        <v>56</v>
      </c>
      <c r="K5" s="239">
        <v>49</v>
      </c>
      <c r="L5" s="238">
        <v>45</v>
      </c>
      <c r="M5" s="237">
        <v>30</v>
      </c>
      <c r="N5" s="239">
        <v>80</v>
      </c>
      <c r="O5" s="239">
        <v>47</v>
      </c>
      <c r="P5" s="239">
        <v>32</v>
      </c>
      <c r="Q5" s="238">
        <v>7</v>
      </c>
    </row>
    <row r="6" spans="1:17" ht="42" customHeight="1">
      <c r="A6" s="454" t="s">
        <v>309</v>
      </c>
      <c r="B6" s="454"/>
      <c r="C6" s="454"/>
      <c r="D6" s="455"/>
      <c r="E6" s="240" t="s">
        <v>298</v>
      </c>
      <c r="F6" s="241">
        <v>94</v>
      </c>
      <c r="G6" s="242">
        <v>53</v>
      </c>
      <c r="H6" s="243">
        <v>41</v>
      </c>
      <c r="I6" s="242">
        <v>18</v>
      </c>
      <c r="J6" s="244">
        <v>32</v>
      </c>
      <c r="K6" s="244">
        <v>26</v>
      </c>
      <c r="L6" s="243">
        <v>18</v>
      </c>
      <c r="M6" s="242">
        <v>9</v>
      </c>
      <c r="N6" s="244">
        <v>42</v>
      </c>
      <c r="O6" s="244">
        <v>23</v>
      </c>
      <c r="P6" s="244">
        <v>17</v>
      </c>
      <c r="Q6" s="243">
        <v>3</v>
      </c>
    </row>
    <row r="7" spans="1:17">
      <c r="A7" s="456" t="s">
        <v>299</v>
      </c>
      <c r="B7" s="457"/>
      <c r="C7" s="457"/>
      <c r="D7" s="457"/>
      <c r="E7" s="245" t="s">
        <v>300</v>
      </c>
      <c r="F7" s="246">
        <v>48.98</v>
      </c>
      <c r="G7" s="247">
        <v>44.167000000000002</v>
      </c>
      <c r="H7" s="248">
        <v>53.947000000000003</v>
      </c>
      <c r="I7" s="247">
        <v>39.130000000000003</v>
      </c>
      <c r="J7" s="249">
        <v>57.143000000000001</v>
      </c>
      <c r="K7" s="249">
        <v>53.061</v>
      </c>
      <c r="L7" s="248">
        <v>40</v>
      </c>
      <c r="M7" s="247">
        <v>30</v>
      </c>
      <c r="N7" s="249">
        <v>52.5</v>
      </c>
      <c r="O7" s="249">
        <v>48.936</v>
      </c>
      <c r="P7" s="249">
        <v>53.125</v>
      </c>
      <c r="Q7" s="248">
        <v>42.856999999999999</v>
      </c>
    </row>
    <row r="8" spans="1:17" ht="30" customHeight="1">
      <c r="A8" s="454" t="s">
        <v>301</v>
      </c>
      <c r="B8" s="454"/>
      <c r="C8" s="454"/>
      <c r="D8" s="455"/>
      <c r="E8" s="240" t="s">
        <v>298</v>
      </c>
      <c r="F8" s="241">
        <v>70</v>
      </c>
      <c r="G8" s="242">
        <v>35</v>
      </c>
      <c r="H8" s="243">
        <v>35</v>
      </c>
      <c r="I8" s="242">
        <v>14</v>
      </c>
      <c r="J8" s="244">
        <v>25</v>
      </c>
      <c r="K8" s="244">
        <v>21</v>
      </c>
      <c r="L8" s="243">
        <v>10</v>
      </c>
      <c r="M8" s="242">
        <v>8</v>
      </c>
      <c r="N8" s="244">
        <v>27</v>
      </c>
      <c r="O8" s="244">
        <v>20</v>
      </c>
      <c r="P8" s="244">
        <v>13</v>
      </c>
      <c r="Q8" s="243">
        <v>2</v>
      </c>
    </row>
    <row r="9" spans="1:17">
      <c r="A9" s="464" t="s">
        <v>299</v>
      </c>
      <c r="B9" s="465"/>
      <c r="C9" s="465"/>
      <c r="D9" s="465"/>
      <c r="E9" s="250" t="s">
        <v>300</v>
      </c>
      <c r="F9" s="246">
        <v>35.713999999999999</v>
      </c>
      <c r="G9" s="247">
        <v>29.167000000000002</v>
      </c>
      <c r="H9" s="248">
        <v>46.052999999999997</v>
      </c>
      <c r="I9" s="247">
        <v>30.434999999999999</v>
      </c>
      <c r="J9" s="249">
        <v>44.643000000000001</v>
      </c>
      <c r="K9" s="249">
        <v>42.856999999999999</v>
      </c>
      <c r="L9" s="248">
        <v>22.222000000000001</v>
      </c>
      <c r="M9" s="247">
        <v>26.667000000000002</v>
      </c>
      <c r="N9" s="249">
        <v>33.75</v>
      </c>
      <c r="O9" s="249">
        <v>42.552999999999997</v>
      </c>
      <c r="P9" s="249">
        <v>40.625</v>
      </c>
      <c r="Q9" s="248">
        <v>28.571000000000002</v>
      </c>
    </row>
    <row r="10" spans="1:17" ht="30" customHeight="1">
      <c r="A10" s="452" t="s">
        <v>302</v>
      </c>
      <c r="B10" s="452"/>
      <c r="C10" s="452"/>
      <c r="D10" s="453"/>
      <c r="E10" s="235" t="s">
        <v>298</v>
      </c>
      <c r="F10" s="236">
        <v>176</v>
      </c>
      <c r="G10" s="237">
        <v>107</v>
      </c>
      <c r="H10" s="238">
        <v>69</v>
      </c>
      <c r="I10" s="237">
        <v>43</v>
      </c>
      <c r="J10" s="239">
        <v>49</v>
      </c>
      <c r="K10" s="239">
        <v>43</v>
      </c>
      <c r="L10" s="238">
        <v>41</v>
      </c>
      <c r="M10" s="237">
        <v>28</v>
      </c>
      <c r="N10" s="239">
        <v>70</v>
      </c>
      <c r="O10" s="239">
        <v>42</v>
      </c>
      <c r="P10" s="239">
        <v>29</v>
      </c>
      <c r="Q10" s="238">
        <v>7</v>
      </c>
    </row>
    <row r="11" spans="1:17" ht="30" customHeight="1">
      <c r="A11" s="454" t="s">
        <v>303</v>
      </c>
      <c r="B11" s="454"/>
      <c r="C11" s="454"/>
      <c r="D11" s="455"/>
      <c r="E11" s="240" t="s">
        <v>298</v>
      </c>
      <c r="F11" s="241">
        <v>58</v>
      </c>
      <c r="G11" s="242">
        <v>25</v>
      </c>
      <c r="H11" s="243">
        <v>33</v>
      </c>
      <c r="I11" s="242">
        <v>9</v>
      </c>
      <c r="J11" s="244">
        <v>21</v>
      </c>
      <c r="K11" s="244">
        <v>17</v>
      </c>
      <c r="L11" s="243">
        <v>11</v>
      </c>
      <c r="M11" s="242">
        <v>6</v>
      </c>
      <c r="N11" s="244">
        <v>24</v>
      </c>
      <c r="O11" s="244">
        <v>14</v>
      </c>
      <c r="P11" s="244">
        <v>11</v>
      </c>
      <c r="Q11" s="243">
        <v>3</v>
      </c>
    </row>
    <row r="12" spans="1:17">
      <c r="A12" s="464" t="s">
        <v>299</v>
      </c>
      <c r="B12" s="465"/>
      <c r="C12" s="465"/>
      <c r="D12" s="465"/>
      <c r="E12" s="250" t="s">
        <v>300</v>
      </c>
      <c r="F12" s="246">
        <v>32.954999999999998</v>
      </c>
      <c r="G12" s="247">
        <v>23.364000000000001</v>
      </c>
      <c r="H12" s="248">
        <v>47.826000000000001</v>
      </c>
      <c r="I12" s="247">
        <v>20.93</v>
      </c>
      <c r="J12" s="249">
        <v>42.856999999999999</v>
      </c>
      <c r="K12" s="249">
        <v>39.534999999999997</v>
      </c>
      <c r="L12" s="248">
        <v>26.829000000000001</v>
      </c>
      <c r="M12" s="247">
        <v>21.428999999999998</v>
      </c>
      <c r="N12" s="249">
        <v>34.286000000000001</v>
      </c>
      <c r="O12" s="249">
        <v>33.332999999999998</v>
      </c>
      <c r="P12" s="249">
        <v>37.930999999999997</v>
      </c>
      <c r="Q12" s="248">
        <v>42.856999999999999</v>
      </c>
    </row>
    <row r="13" spans="1:17" ht="30" customHeight="1">
      <c r="A13" s="452" t="s">
        <v>304</v>
      </c>
      <c r="B13" s="452"/>
      <c r="C13" s="452"/>
      <c r="D13" s="453"/>
      <c r="E13" s="235" t="s">
        <v>298</v>
      </c>
      <c r="F13" s="236">
        <v>149</v>
      </c>
      <c r="G13" s="237">
        <v>92</v>
      </c>
      <c r="H13" s="238">
        <v>57</v>
      </c>
      <c r="I13" s="237">
        <v>41</v>
      </c>
      <c r="J13" s="239">
        <v>41</v>
      </c>
      <c r="K13" s="239">
        <v>34</v>
      </c>
      <c r="L13" s="238">
        <v>33</v>
      </c>
      <c r="M13" s="237">
        <v>23</v>
      </c>
      <c r="N13" s="239">
        <v>62</v>
      </c>
      <c r="O13" s="239">
        <v>34</v>
      </c>
      <c r="P13" s="239">
        <v>24</v>
      </c>
      <c r="Q13" s="238">
        <v>6</v>
      </c>
    </row>
    <row r="14" spans="1:17" ht="30" customHeight="1">
      <c r="A14" s="454" t="s">
        <v>305</v>
      </c>
      <c r="B14" s="454"/>
      <c r="C14" s="454"/>
      <c r="D14" s="455"/>
      <c r="E14" s="240" t="s">
        <v>298</v>
      </c>
      <c r="F14" s="241">
        <v>59</v>
      </c>
      <c r="G14" s="242">
        <v>29</v>
      </c>
      <c r="H14" s="243">
        <v>30</v>
      </c>
      <c r="I14" s="242">
        <v>14</v>
      </c>
      <c r="J14" s="244">
        <v>20</v>
      </c>
      <c r="K14" s="244">
        <v>16</v>
      </c>
      <c r="L14" s="243">
        <v>9</v>
      </c>
      <c r="M14" s="242">
        <v>6</v>
      </c>
      <c r="N14" s="244">
        <v>27</v>
      </c>
      <c r="O14" s="244">
        <v>13</v>
      </c>
      <c r="P14" s="244">
        <v>12</v>
      </c>
      <c r="Q14" s="243">
        <v>1</v>
      </c>
    </row>
    <row r="15" spans="1:17">
      <c r="A15" s="464" t="s">
        <v>299</v>
      </c>
      <c r="B15" s="465"/>
      <c r="C15" s="465"/>
      <c r="D15" s="465"/>
      <c r="E15" s="250" t="s">
        <v>300</v>
      </c>
      <c r="F15" s="246">
        <v>39.597000000000001</v>
      </c>
      <c r="G15" s="247">
        <v>31.521999999999998</v>
      </c>
      <c r="H15" s="248">
        <v>52.631999999999998</v>
      </c>
      <c r="I15" s="247">
        <v>34.146000000000001</v>
      </c>
      <c r="J15" s="249">
        <v>48.78</v>
      </c>
      <c r="K15" s="249">
        <v>47.058999999999997</v>
      </c>
      <c r="L15" s="248">
        <v>27.273</v>
      </c>
      <c r="M15" s="247">
        <v>26.087</v>
      </c>
      <c r="N15" s="249">
        <v>43.548000000000002</v>
      </c>
      <c r="O15" s="249">
        <v>38.234999999999999</v>
      </c>
      <c r="P15" s="249">
        <v>50</v>
      </c>
      <c r="Q15" s="248">
        <v>16.667000000000002</v>
      </c>
    </row>
    <row r="16" spans="1:17" ht="30" customHeight="1">
      <c r="A16" s="452" t="s">
        <v>306</v>
      </c>
      <c r="B16" s="452"/>
      <c r="C16" s="452"/>
      <c r="D16" s="453"/>
      <c r="E16" s="235" t="s">
        <v>298</v>
      </c>
      <c r="F16" s="236">
        <v>93</v>
      </c>
      <c r="G16" s="237">
        <v>58</v>
      </c>
      <c r="H16" s="238">
        <v>35</v>
      </c>
      <c r="I16" s="237">
        <v>35</v>
      </c>
      <c r="J16" s="239">
        <v>21</v>
      </c>
      <c r="K16" s="239">
        <v>22</v>
      </c>
      <c r="L16" s="238">
        <v>15</v>
      </c>
      <c r="M16" s="237">
        <v>15</v>
      </c>
      <c r="N16" s="239">
        <v>43</v>
      </c>
      <c r="O16" s="239">
        <v>17</v>
      </c>
      <c r="P16" s="239">
        <v>15</v>
      </c>
      <c r="Q16" s="238">
        <v>3</v>
      </c>
    </row>
    <row r="17" spans="1:17" ht="30" customHeight="1">
      <c r="A17" s="454" t="s">
        <v>307</v>
      </c>
      <c r="B17" s="454"/>
      <c r="C17" s="454"/>
      <c r="D17" s="455"/>
      <c r="E17" s="240" t="s">
        <v>298</v>
      </c>
      <c r="F17" s="241">
        <v>37</v>
      </c>
      <c r="G17" s="242">
        <v>18</v>
      </c>
      <c r="H17" s="243">
        <v>19</v>
      </c>
      <c r="I17" s="242">
        <v>10</v>
      </c>
      <c r="J17" s="244">
        <v>11</v>
      </c>
      <c r="K17" s="244">
        <v>11</v>
      </c>
      <c r="L17" s="243">
        <v>5</v>
      </c>
      <c r="M17" s="242">
        <v>4</v>
      </c>
      <c r="N17" s="244">
        <v>14</v>
      </c>
      <c r="O17" s="244">
        <v>10</v>
      </c>
      <c r="P17" s="244">
        <v>8</v>
      </c>
      <c r="Q17" s="243">
        <v>1</v>
      </c>
    </row>
    <row r="18" spans="1:17">
      <c r="A18" s="464" t="s">
        <v>299</v>
      </c>
      <c r="B18" s="465"/>
      <c r="C18" s="465"/>
      <c r="D18" s="465"/>
      <c r="E18" s="251" t="s">
        <v>300</v>
      </c>
      <c r="F18" s="252">
        <v>39.784999999999997</v>
      </c>
      <c r="G18" s="253">
        <v>31.033999999999999</v>
      </c>
      <c r="H18" s="254">
        <v>54.286000000000001</v>
      </c>
      <c r="I18" s="253">
        <v>28.571000000000002</v>
      </c>
      <c r="J18" s="255">
        <v>52.381</v>
      </c>
      <c r="K18" s="255">
        <v>50</v>
      </c>
      <c r="L18" s="254">
        <v>33.332999999999998</v>
      </c>
      <c r="M18" s="253">
        <v>26.667000000000002</v>
      </c>
      <c r="N18" s="255">
        <v>32.558</v>
      </c>
      <c r="O18" s="255">
        <v>58.823999999999998</v>
      </c>
      <c r="P18" s="255">
        <v>53.332999999999998</v>
      </c>
      <c r="Q18" s="254">
        <v>33.332999999999998</v>
      </c>
    </row>
    <row r="20" spans="1:17">
      <c r="A20" s="258" t="s">
        <v>310</v>
      </c>
    </row>
  </sheetData>
  <mergeCells count="19">
    <mergeCell ref="A17:D17"/>
    <mergeCell ref="A18:D18"/>
    <mergeCell ref="A14:D14"/>
    <mergeCell ref="A15:D15"/>
    <mergeCell ref="A16:D16"/>
    <mergeCell ref="A11:D11"/>
    <mergeCell ref="A12:D12"/>
    <mergeCell ref="A13:D13"/>
    <mergeCell ref="A8:D8"/>
    <mergeCell ref="A9:D9"/>
    <mergeCell ref="A10:D10"/>
    <mergeCell ref="M3:Q3"/>
    <mergeCell ref="A5:D5"/>
    <mergeCell ref="A6:D6"/>
    <mergeCell ref="A7:D7"/>
    <mergeCell ref="A3:D4"/>
    <mergeCell ref="F3:F4"/>
    <mergeCell ref="G3:H3"/>
    <mergeCell ref="I3:L3"/>
  </mergeCells>
  <conditionalFormatting sqref="F7:Q7">
    <cfRule type="dataBar" priority="10">
      <dataBar>
        <cfvo type="min"/>
        <cfvo type="num" val="100"/>
        <color theme="0" tint="-0.249977111117893"/>
      </dataBar>
      <extLst>
        <ext xmlns:x14="http://schemas.microsoft.com/office/spreadsheetml/2009/9/main" uri="{B025F937-C7B1-47D3-B67F-A62EFF666E3E}">
          <x14:id>{DFCED751-4FE7-479C-B2FA-376FBFBC73BC}</x14:id>
        </ext>
      </extLst>
    </cfRule>
  </conditionalFormatting>
  <conditionalFormatting sqref="F9:Q9">
    <cfRule type="dataBar" priority="9">
      <dataBar>
        <cfvo type="min"/>
        <cfvo type="num" val="100"/>
        <color theme="0" tint="-0.249977111117893"/>
      </dataBar>
      <extLst>
        <ext xmlns:x14="http://schemas.microsoft.com/office/spreadsheetml/2009/9/main" uri="{B025F937-C7B1-47D3-B67F-A62EFF666E3E}">
          <x14:id>{30AF793E-7081-4B0A-94D8-8273B80B69C6}</x14:id>
        </ext>
      </extLst>
    </cfRule>
  </conditionalFormatting>
  <conditionalFormatting sqref="F12:Q12">
    <cfRule type="dataBar" priority="8">
      <dataBar>
        <cfvo type="min"/>
        <cfvo type="num" val="100"/>
        <color theme="0" tint="-0.249977111117893"/>
      </dataBar>
      <extLst>
        <ext xmlns:x14="http://schemas.microsoft.com/office/spreadsheetml/2009/9/main" uri="{B025F937-C7B1-47D3-B67F-A62EFF666E3E}">
          <x14:id>{7115827B-F8E2-4934-B475-6135DD1393A9}</x14:id>
        </ext>
      </extLst>
    </cfRule>
  </conditionalFormatting>
  <conditionalFormatting sqref="F15:Q15">
    <cfRule type="dataBar" priority="7">
      <dataBar>
        <cfvo type="min"/>
        <cfvo type="num" val="100"/>
        <color theme="0" tint="-0.249977111117893"/>
      </dataBar>
      <extLst>
        <ext xmlns:x14="http://schemas.microsoft.com/office/spreadsheetml/2009/9/main" uri="{B025F937-C7B1-47D3-B67F-A62EFF666E3E}">
          <x14:id>{5B78AF0D-EDAB-4544-8C4D-181E07848D78}</x14:id>
        </ext>
      </extLst>
    </cfRule>
  </conditionalFormatting>
  <conditionalFormatting sqref="F18:Q18">
    <cfRule type="dataBar" priority="6">
      <dataBar>
        <cfvo type="min"/>
        <cfvo type="num" val="100"/>
        <color theme="0" tint="-0.249977111117893"/>
      </dataBar>
      <extLst>
        <ext xmlns:x14="http://schemas.microsoft.com/office/spreadsheetml/2009/9/main" uri="{B025F937-C7B1-47D3-B67F-A62EFF666E3E}">
          <x14:id>{283EEB12-960B-4462-BE3F-B196C014CC80}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FCED751-4FE7-479C-B2FA-376FBFBC73BC}">
            <x14:dataBar minLength="0" maxLength="100" gradient="0">
              <x14:cfvo type="autoMin"/>
              <x14:cfvo type="num">
                <xm:f>100</xm:f>
              </x14:cfvo>
              <x14:negativeFillColor rgb="FFFF0000"/>
              <x14:axisColor rgb="FF000000"/>
            </x14:dataBar>
          </x14:cfRule>
          <xm:sqref>F7:Q7</xm:sqref>
        </x14:conditionalFormatting>
        <x14:conditionalFormatting xmlns:xm="http://schemas.microsoft.com/office/excel/2006/main">
          <x14:cfRule type="dataBar" id="{30AF793E-7081-4B0A-94D8-8273B80B69C6}">
            <x14:dataBar minLength="0" maxLength="100" gradient="0">
              <x14:cfvo type="autoMin"/>
              <x14:cfvo type="num">
                <xm:f>100</xm:f>
              </x14:cfvo>
              <x14:negativeFillColor rgb="FFFF0000"/>
              <x14:axisColor rgb="FF000000"/>
            </x14:dataBar>
          </x14:cfRule>
          <xm:sqref>F9:Q9</xm:sqref>
        </x14:conditionalFormatting>
        <x14:conditionalFormatting xmlns:xm="http://schemas.microsoft.com/office/excel/2006/main">
          <x14:cfRule type="dataBar" id="{7115827B-F8E2-4934-B475-6135DD1393A9}">
            <x14:dataBar minLength="0" maxLength="100" gradient="0">
              <x14:cfvo type="autoMin"/>
              <x14:cfvo type="num">
                <xm:f>100</xm:f>
              </x14:cfvo>
              <x14:negativeFillColor rgb="FFFF0000"/>
              <x14:axisColor rgb="FF000000"/>
            </x14:dataBar>
          </x14:cfRule>
          <xm:sqref>F12:Q12</xm:sqref>
        </x14:conditionalFormatting>
        <x14:conditionalFormatting xmlns:xm="http://schemas.microsoft.com/office/excel/2006/main">
          <x14:cfRule type="dataBar" id="{5B78AF0D-EDAB-4544-8C4D-181E07848D78}">
            <x14:dataBar minLength="0" maxLength="100" gradient="0">
              <x14:cfvo type="autoMin"/>
              <x14:cfvo type="num">
                <xm:f>100</xm:f>
              </x14:cfvo>
              <x14:negativeFillColor rgb="FFFF0000"/>
              <x14:axisColor rgb="FF000000"/>
            </x14:dataBar>
          </x14:cfRule>
          <xm:sqref>F15:Q15</xm:sqref>
        </x14:conditionalFormatting>
        <x14:conditionalFormatting xmlns:xm="http://schemas.microsoft.com/office/excel/2006/main">
          <x14:cfRule type="dataBar" id="{283EEB12-960B-4462-BE3F-B196C014CC80}">
            <x14:dataBar minLength="0" maxLength="100" gradient="0">
              <x14:cfvo type="autoMin"/>
              <x14:cfvo type="num">
                <xm:f>100</xm:f>
              </x14:cfvo>
              <x14:negativeFillColor rgb="FFFF0000"/>
              <x14:axisColor rgb="FF000000"/>
            </x14:dataBar>
          </x14:cfRule>
          <xm:sqref>F18:Q18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C7982-99AB-4B8F-B046-3ABA9238C640}">
  <dimension ref="A1:M42"/>
  <sheetViews>
    <sheetView showGridLines="0" workbookViewId="0">
      <pane xSplit="3" ySplit="3" topLeftCell="D10" activePane="bottomRight" state="frozen"/>
      <selection pane="topRight" activeCell="D1" sqref="D1"/>
      <selection pane="bottomLeft" activeCell="A3" sqref="A3"/>
      <selection pane="bottomRight" activeCell="D3" sqref="D3:M3"/>
    </sheetView>
  </sheetViews>
  <sheetFormatPr defaultRowHeight="15"/>
  <cols>
    <col min="1" max="1" width="6" style="3" customWidth="1"/>
    <col min="2" max="2" width="12.28515625" style="3" customWidth="1"/>
    <col min="3" max="3" width="10.140625" style="3" customWidth="1"/>
    <col min="4" max="4" width="8.28515625" style="3" customWidth="1"/>
    <col min="5" max="6" width="10" style="3" customWidth="1"/>
    <col min="7" max="7" width="10.5703125" style="3" customWidth="1"/>
    <col min="8" max="13" width="9.42578125" style="3" customWidth="1"/>
    <col min="14" max="16384" width="9.140625" style="3"/>
  </cols>
  <sheetData>
    <row r="1" spans="1:13" ht="20.25">
      <c r="A1" s="181" t="s">
        <v>312</v>
      </c>
    </row>
    <row r="2" spans="1:13" ht="4.5" customHeight="1" thickBot="1"/>
    <row r="3" spans="1:13" ht="41.25" thickBot="1">
      <c r="A3" s="284"/>
      <c r="B3" s="285"/>
      <c r="C3" s="267" t="s">
        <v>18</v>
      </c>
      <c r="D3" s="311" t="s">
        <v>318</v>
      </c>
      <c r="E3" s="262" t="s">
        <v>319</v>
      </c>
      <c r="F3" s="262" t="s">
        <v>320</v>
      </c>
      <c r="G3" s="263" t="s">
        <v>321</v>
      </c>
      <c r="H3" s="264" t="s">
        <v>322</v>
      </c>
      <c r="I3" s="265" t="s">
        <v>323</v>
      </c>
      <c r="J3" s="266" t="s">
        <v>324</v>
      </c>
      <c r="K3" s="264" t="s">
        <v>325</v>
      </c>
      <c r="L3" s="266" t="s">
        <v>326</v>
      </c>
      <c r="M3" s="190" t="s">
        <v>327</v>
      </c>
    </row>
    <row r="4" spans="1:13">
      <c r="A4" s="466" t="s">
        <v>3</v>
      </c>
      <c r="B4" s="191" t="s">
        <v>0</v>
      </c>
      <c r="C4" s="259" t="s">
        <v>19</v>
      </c>
      <c r="D4" s="294">
        <v>15.058999999999999</v>
      </c>
      <c r="E4" s="295">
        <v>27.741</v>
      </c>
      <c r="F4" s="295">
        <v>35.402999999999999</v>
      </c>
      <c r="G4" s="296">
        <v>49.518000000000001</v>
      </c>
      <c r="H4" s="297">
        <v>184.21100000000001</v>
      </c>
      <c r="I4" s="298">
        <v>235.08799999999999</v>
      </c>
      <c r="J4" s="299">
        <v>328.81900000000002</v>
      </c>
      <c r="K4" s="297">
        <v>127.619</v>
      </c>
      <c r="L4" s="299">
        <v>178.50200000000001</v>
      </c>
      <c r="M4" s="309">
        <v>139.87100000000001</v>
      </c>
    </row>
    <row r="5" spans="1:13">
      <c r="A5" s="467"/>
      <c r="B5" s="135" t="s">
        <v>1</v>
      </c>
      <c r="C5" s="260" t="s">
        <v>20</v>
      </c>
      <c r="D5" s="271">
        <v>21.417999999999999</v>
      </c>
      <c r="E5" s="268">
        <v>33.936999999999998</v>
      </c>
      <c r="F5" s="268">
        <v>37.354999999999997</v>
      </c>
      <c r="G5" s="272">
        <v>45.679000000000002</v>
      </c>
      <c r="H5" s="276">
        <v>158.45099999999999</v>
      </c>
      <c r="I5" s="269">
        <v>174.41300000000001</v>
      </c>
      <c r="J5" s="277">
        <v>213.27600000000001</v>
      </c>
      <c r="K5" s="276">
        <v>110.074</v>
      </c>
      <c r="L5" s="277">
        <v>134.601</v>
      </c>
      <c r="M5" s="282">
        <v>122.282</v>
      </c>
    </row>
    <row r="6" spans="1:13" ht="15.75" thickBot="1">
      <c r="A6" s="469"/>
      <c r="B6" s="300" t="s">
        <v>2</v>
      </c>
      <c r="C6" s="301" t="s">
        <v>21</v>
      </c>
      <c r="D6" s="302">
        <v>14.641</v>
      </c>
      <c r="E6" s="303">
        <v>24.625</v>
      </c>
      <c r="F6" s="303">
        <v>24.901</v>
      </c>
      <c r="G6" s="304">
        <v>29.417999999999999</v>
      </c>
      <c r="H6" s="305">
        <v>168.19399999999999</v>
      </c>
      <c r="I6" s="306">
        <v>170.08099999999999</v>
      </c>
      <c r="J6" s="307">
        <v>200.93</v>
      </c>
      <c r="K6" s="305">
        <v>101.122</v>
      </c>
      <c r="L6" s="307">
        <v>119.46299999999999</v>
      </c>
      <c r="M6" s="308">
        <v>118.13800000000001</v>
      </c>
    </row>
    <row r="7" spans="1:13">
      <c r="A7" s="466" t="s">
        <v>4</v>
      </c>
      <c r="B7" s="191" t="s">
        <v>0</v>
      </c>
      <c r="C7" s="259" t="s">
        <v>22</v>
      </c>
      <c r="D7" s="294">
        <v>15.013</v>
      </c>
      <c r="E7" s="295">
        <v>28.417999999999999</v>
      </c>
      <c r="F7" s="295">
        <v>39.409999999999997</v>
      </c>
      <c r="G7" s="296">
        <v>55.426000000000002</v>
      </c>
      <c r="H7" s="297">
        <v>189.286</v>
      </c>
      <c r="I7" s="298">
        <v>262.5</v>
      </c>
      <c r="J7" s="299">
        <v>369.17899999999997</v>
      </c>
      <c r="K7" s="297">
        <v>138.679</v>
      </c>
      <c r="L7" s="299">
        <v>195.03800000000001</v>
      </c>
      <c r="M7" s="310">
        <v>140.63999999999999</v>
      </c>
    </row>
    <row r="8" spans="1:13">
      <c r="A8" s="467"/>
      <c r="B8" s="135" t="s">
        <v>1</v>
      </c>
      <c r="C8" s="260" t="s">
        <v>23</v>
      </c>
      <c r="D8" s="271">
        <v>22.975999999999999</v>
      </c>
      <c r="E8" s="268">
        <v>34.881</v>
      </c>
      <c r="F8" s="268">
        <v>37.262</v>
      </c>
      <c r="G8" s="272">
        <v>48.473999999999997</v>
      </c>
      <c r="H8" s="276">
        <v>151.81299999999999</v>
      </c>
      <c r="I8" s="269">
        <v>162.17599999999999</v>
      </c>
      <c r="J8" s="277">
        <v>210.97499999999999</v>
      </c>
      <c r="K8" s="276">
        <v>106.82599999999999</v>
      </c>
      <c r="L8" s="277">
        <v>138.97</v>
      </c>
      <c r="M8" s="282">
        <v>130.09</v>
      </c>
    </row>
    <row r="9" spans="1:13" ht="15.75" thickBot="1">
      <c r="A9" s="468"/>
      <c r="B9" s="192" t="s">
        <v>2</v>
      </c>
      <c r="C9" s="261" t="s">
        <v>24</v>
      </c>
      <c r="D9" s="273">
        <v>11.452999999999999</v>
      </c>
      <c r="E9" s="274">
        <v>20.789000000000001</v>
      </c>
      <c r="F9" s="274">
        <v>21.943999999999999</v>
      </c>
      <c r="G9" s="275">
        <v>27.420999999999999</v>
      </c>
      <c r="H9" s="278">
        <v>181.51300000000001</v>
      </c>
      <c r="I9" s="279">
        <v>191.59700000000001</v>
      </c>
      <c r="J9" s="280">
        <v>239.41900000000001</v>
      </c>
      <c r="K9" s="278">
        <v>105.556</v>
      </c>
      <c r="L9" s="280">
        <v>131.90199999999999</v>
      </c>
      <c r="M9" s="283">
        <v>124.96</v>
      </c>
    </row>
    <row r="10" spans="1:13">
      <c r="A10" s="466" t="s">
        <v>5</v>
      </c>
      <c r="B10" s="191" t="s">
        <v>0</v>
      </c>
      <c r="C10" s="259" t="s">
        <v>25</v>
      </c>
      <c r="D10" s="294">
        <v>15.103999999999999</v>
      </c>
      <c r="E10" s="295">
        <v>27.082999999999998</v>
      </c>
      <c r="F10" s="295">
        <v>31.51</v>
      </c>
      <c r="G10" s="296">
        <v>43.677999999999997</v>
      </c>
      <c r="H10" s="297">
        <v>179.31</v>
      </c>
      <c r="I10" s="298">
        <v>208.62100000000001</v>
      </c>
      <c r="J10" s="299">
        <v>289.18</v>
      </c>
      <c r="K10" s="297">
        <v>116.346</v>
      </c>
      <c r="L10" s="299">
        <v>161.273</v>
      </c>
      <c r="M10" s="310">
        <v>138.61500000000001</v>
      </c>
    </row>
    <row r="11" spans="1:13">
      <c r="A11" s="467"/>
      <c r="B11" s="135" t="s">
        <v>1</v>
      </c>
      <c r="C11" s="260" t="s">
        <v>26</v>
      </c>
      <c r="D11" s="271">
        <v>20.279</v>
      </c>
      <c r="E11" s="268">
        <v>33.246000000000002</v>
      </c>
      <c r="F11" s="268">
        <v>37.423999999999999</v>
      </c>
      <c r="G11" s="272">
        <v>43.572000000000003</v>
      </c>
      <c r="H11" s="276">
        <v>163.94800000000001</v>
      </c>
      <c r="I11" s="269">
        <v>184.54900000000001</v>
      </c>
      <c r="J11" s="277">
        <v>214.87</v>
      </c>
      <c r="K11" s="276">
        <v>112.565</v>
      </c>
      <c r="L11" s="277">
        <v>131.059</v>
      </c>
      <c r="M11" s="282">
        <v>116.429</v>
      </c>
    </row>
    <row r="12" spans="1:13" ht="15.75" thickBot="1">
      <c r="A12" s="468"/>
      <c r="B12" s="192" t="s">
        <v>2</v>
      </c>
      <c r="C12" s="261" t="s">
        <v>27</v>
      </c>
      <c r="D12" s="273">
        <v>16.856000000000002</v>
      </c>
      <c r="E12" s="274">
        <v>27.291</v>
      </c>
      <c r="F12" s="274">
        <v>26.957000000000001</v>
      </c>
      <c r="G12" s="275">
        <v>30.824000000000002</v>
      </c>
      <c r="H12" s="278">
        <v>161.905</v>
      </c>
      <c r="I12" s="279">
        <v>159.92099999999999</v>
      </c>
      <c r="J12" s="280">
        <v>182.863</v>
      </c>
      <c r="K12" s="278">
        <v>98.775000000000006</v>
      </c>
      <c r="L12" s="280">
        <v>112.94499999999999</v>
      </c>
      <c r="M12" s="283">
        <v>114.346</v>
      </c>
    </row>
    <row r="13" spans="1:13">
      <c r="A13" s="466" t="s">
        <v>6</v>
      </c>
      <c r="B13" s="191" t="s">
        <v>0</v>
      </c>
      <c r="C13" s="259" t="s">
        <v>28</v>
      </c>
      <c r="D13" s="294">
        <v>11.827999999999999</v>
      </c>
      <c r="E13" s="295">
        <v>23.655999999999999</v>
      </c>
      <c r="F13" s="295">
        <v>38.71</v>
      </c>
      <c r="G13" s="296">
        <v>45.454999999999998</v>
      </c>
      <c r="H13" s="297">
        <v>200</v>
      </c>
      <c r="I13" s="298">
        <v>327.27300000000002</v>
      </c>
      <c r="J13" s="299">
        <v>384.298</v>
      </c>
      <c r="K13" s="297">
        <v>163.636</v>
      </c>
      <c r="L13" s="299">
        <v>192.149</v>
      </c>
      <c r="M13" s="310">
        <v>117.42400000000001</v>
      </c>
    </row>
    <row r="14" spans="1:13">
      <c r="A14" s="467"/>
      <c r="B14" s="135" t="s">
        <v>1</v>
      </c>
      <c r="C14" s="260" t="s">
        <v>29</v>
      </c>
      <c r="D14" s="271">
        <v>18.652999999999999</v>
      </c>
      <c r="E14" s="268">
        <v>31.088000000000001</v>
      </c>
      <c r="F14" s="268">
        <v>36.787999999999997</v>
      </c>
      <c r="G14" s="272">
        <v>44.936999999999998</v>
      </c>
      <c r="H14" s="276">
        <v>166.667</v>
      </c>
      <c r="I14" s="269">
        <v>197.22200000000001</v>
      </c>
      <c r="J14" s="277">
        <v>240.911</v>
      </c>
      <c r="K14" s="276">
        <v>118.333</v>
      </c>
      <c r="L14" s="277">
        <v>144.54599999999999</v>
      </c>
      <c r="M14" s="282">
        <v>122.152</v>
      </c>
    </row>
    <row r="15" spans="1:13" ht="15.75" thickBot="1">
      <c r="A15" s="468"/>
      <c r="B15" s="192" t="s">
        <v>2</v>
      </c>
      <c r="C15" s="261" t="s">
        <v>30</v>
      </c>
      <c r="D15" s="273">
        <v>8.7720000000000002</v>
      </c>
      <c r="E15" s="274">
        <v>19.297999999999998</v>
      </c>
      <c r="F15" s="274">
        <v>21.93</v>
      </c>
      <c r="G15" s="275">
        <v>25</v>
      </c>
      <c r="H15" s="278">
        <v>220</v>
      </c>
      <c r="I15" s="279">
        <v>250</v>
      </c>
      <c r="J15" s="280">
        <v>285</v>
      </c>
      <c r="K15" s="278">
        <v>113.636</v>
      </c>
      <c r="L15" s="280">
        <v>129.54499999999999</v>
      </c>
      <c r="M15" s="283">
        <v>114</v>
      </c>
    </row>
    <row r="16" spans="1:13">
      <c r="A16" s="466" t="s">
        <v>7</v>
      </c>
      <c r="B16" s="191" t="s">
        <v>0</v>
      </c>
      <c r="C16" s="259" t="s">
        <v>10</v>
      </c>
      <c r="D16" s="294">
        <v>18.474</v>
      </c>
      <c r="E16" s="295">
        <v>29.317</v>
      </c>
      <c r="F16" s="295">
        <v>38.554000000000002</v>
      </c>
      <c r="G16" s="296">
        <v>54.716999999999999</v>
      </c>
      <c r="H16" s="297">
        <v>158.696</v>
      </c>
      <c r="I16" s="298">
        <v>208.696</v>
      </c>
      <c r="J16" s="299">
        <v>296.185</v>
      </c>
      <c r="K16" s="297">
        <v>131.50700000000001</v>
      </c>
      <c r="L16" s="299">
        <v>186.637</v>
      </c>
      <c r="M16" s="310">
        <v>141.922</v>
      </c>
    </row>
    <row r="17" spans="1:13">
      <c r="A17" s="467"/>
      <c r="B17" s="135" t="s">
        <v>1</v>
      </c>
      <c r="C17" s="260" t="s">
        <v>31</v>
      </c>
      <c r="D17" s="271">
        <v>28.167000000000002</v>
      </c>
      <c r="E17" s="268">
        <v>40.536999999999999</v>
      </c>
      <c r="F17" s="268">
        <v>43.219000000000001</v>
      </c>
      <c r="G17" s="272">
        <v>50.11</v>
      </c>
      <c r="H17" s="276">
        <v>143.91499999999999</v>
      </c>
      <c r="I17" s="269">
        <v>153.43899999999999</v>
      </c>
      <c r="J17" s="277">
        <v>177.905</v>
      </c>
      <c r="K17" s="276">
        <v>106.61799999999999</v>
      </c>
      <c r="L17" s="277">
        <v>123.61799999999999</v>
      </c>
      <c r="M17" s="282">
        <v>115.94499999999999</v>
      </c>
    </row>
    <row r="18" spans="1:13" ht="15.75" thickBot="1">
      <c r="A18" s="468"/>
      <c r="B18" s="192" t="s">
        <v>2</v>
      </c>
      <c r="C18" s="261" t="s">
        <v>32</v>
      </c>
      <c r="D18" s="273">
        <v>16.986999999999998</v>
      </c>
      <c r="E18" s="274">
        <v>30.928999999999998</v>
      </c>
      <c r="F18" s="274">
        <v>32.531999999999996</v>
      </c>
      <c r="G18" s="275">
        <v>35.713999999999999</v>
      </c>
      <c r="H18" s="278">
        <v>182.07499999999999</v>
      </c>
      <c r="I18" s="279">
        <v>191.50899999999999</v>
      </c>
      <c r="J18" s="280">
        <v>210.24299999999999</v>
      </c>
      <c r="K18" s="278">
        <v>105.181</v>
      </c>
      <c r="L18" s="280">
        <v>115.47</v>
      </c>
      <c r="M18" s="283">
        <v>109.782</v>
      </c>
    </row>
    <row r="19" spans="1:13">
      <c r="A19" s="466" t="s">
        <v>8</v>
      </c>
      <c r="B19" s="191" t="s">
        <v>0</v>
      </c>
      <c r="C19" s="259" t="s">
        <v>33</v>
      </c>
      <c r="D19" s="294">
        <v>13.734</v>
      </c>
      <c r="E19" s="295">
        <v>30.042999999999999</v>
      </c>
      <c r="F19" s="295">
        <v>36.481000000000002</v>
      </c>
      <c r="G19" s="296">
        <v>49.143000000000001</v>
      </c>
      <c r="H19" s="297">
        <v>218.75</v>
      </c>
      <c r="I19" s="298">
        <v>265.625</v>
      </c>
      <c r="J19" s="299">
        <v>357.82100000000003</v>
      </c>
      <c r="K19" s="297">
        <v>121.429</v>
      </c>
      <c r="L19" s="299">
        <v>163.57599999999999</v>
      </c>
      <c r="M19" s="310">
        <v>134.709</v>
      </c>
    </row>
    <row r="20" spans="1:13">
      <c r="A20" s="467"/>
      <c r="B20" s="135" t="s">
        <v>1</v>
      </c>
      <c r="C20" s="260" t="s">
        <v>34</v>
      </c>
      <c r="D20" s="271">
        <v>19.187000000000001</v>
      </c>
      <c r="E20" s="268">
        <v>33.008000000000003</v>
      </c>
      <c r="F20" s="268">
        <v>34.959000000000003</v>
      </c>
      <c r="G20" s="272">
        <v>42.710999999999999</v>
      </c>
      <c r="H20" s="276">
        <v>172.03399999999999</v>
      </c>
      <c r="I20" s="269">
        <v>182.203</v>
      </c>
      <c r="J20" s="277">
        <v>222.60400000000001</v>
      </c>
      <c r="K20" s="276">
        <v>105.911</v>
      </c>
      <c r="L20" s="277">
        <v>129.39500000000001</v>
      </c>
      <c r="M20" s="282">
        <v>122.173</v>
      </c>
    </row>
    <row r="21" spans="1:13" ht="15.75" thickBot="1">
      <c r="A21" s="468"/>
      <c r="B21" s="192" t="s">
        <v>2</v>
      </c>
      <c r="C21" s="261" t="s">
        <v>35</v>
      </c>
      <c r="D21" s="273">
        <v>16.094000000000001</v>
      </c>
      <c r="E21" s="274">
        <v>24.571000000000002</v>
      </c>
      <c r="F21" s="274">
        <v>23.175999999999998</v>
      </c>
      <c r="G21" s="275">
        <v>27.645</v>
      </c>
      <c r="H21" s="278">
        <v>152.667</v>
      </c>
      <c r="I21" s="279">
        <v>144</v>
      </c>
      <c r="J21" s="280">
        <v>171.76499999999999</v>
      </c>
      <c r="K21" s="278">
        <v>94.322999999999993</v>
      </c>
      <c r="L21" s="280">
        <v>112.51</v>
      </c>
      <c r="M21" s="283">
        <v>119.28100000000001</v>
      </c>
    </row>
    <row r="22" spans="1:13">
      <c r="A22" s="466" t="s">
        <v>9</v>
      </c>
      <c r="B22" s="191" t="s">
        <v>0</v>
      </c>
      <c r="C22" s="259" t="s">
        <v>36</v>
      </c>
      <c r="D22" s="294">
        <v>13.736000000000001</v>
      </c>
      <c r="E22" s="295">
        <v>24.725000000000001</v>
      </c>
      <c r="F22" s="295">
        <v>28.021999999999998</v>
      </c>
      <c r="G22" s="296">
        <v>45.37</v>
      </c>
      <c r="H22" s="297">
        <v>180</v>
      </c>
      <c r="I22" s="298">
        <v>204</v>
      </c>
      <c r="J22" s="299">
        <v>330.29599999999999</v>
      </c>
      <c r="K22" s="297">
        <v>113.333</v>
      </c>
      <c r="L22" s="299">
        <v>183.49799999999999</v>
      </c>
      <c r="M22" s="310">
        <v>161.91</v>
      </c>
    </row>
    <row r="23" spans="1:13">
      <c r="A23" s="467"/>
      <c r="B23" s="135" t="s">
        <v>1</v>
      </c>
      <c r="C23" s="260" t="s">
        <v>37</v>
      </c>
      <c r="D23" s="271">
        <v>16.274999999999999</v>
      </c>
      <c r="E23" s="268">
        <v>27.451000000000001</v>
      </c>
      <c r="F23" s="268">
        <v>32.744999999999997</v>
      </c>
      <c r="G23" s="272">
        <v>43.197000000000003</v>
      </c>
      <c r="H23" s="276">
        <v>168.67500000000001</v>
      </c>
      <c r="I23" s="269">
        <v>201.20500000000001</v>
      </c>
      <c r="J23" s="277">
        <v>265.42899999999997</v>
      </c>
      <c r="K23" s="276">
        <v>119.286</v>
      </c>
      <c r="L23" s="277">
        <v>157.36199999999999</v>
      </c>
      <c r="M23" s="282">
        <v>131.91999999999999</v>
      </c>
    </row>
    <row r="24" spans="1:13" ht="15.75" thickBot="1">
      <c r="A24" s="468"/>
      <c r="B24" s="192" t="s">
        <v>2</v>
      </c>
      <c r="C24" s="261" t="s">
        <v>38</v>
      </c>
      <c r="D24" s="273">
        <v>12.153</v>
      </c>
      <c r="E24" s="274">
        <v>20.832999999999998</v>
      </c>
      <c r="F24" s="274">
        <v>21.643999999999998</v>
      </c>
      <c r="G24" s="275">
        <v>27.327999999999999</v>
      </c>
      <c r="H24" s="278">
        <v>171.429</v>
      </c>
      <c r="I24" s="279">
        <v>178.095</v>
      </c>
      <c r="J24" s="280">
        <v>224.87200000000001</v>
      </c>
      <c r="K24" s="278">
        <v>103.889</v>
      </c>
      <c r="L24" s="280">
        <v>131.17599999999999</v>
      </c>
      <c r="M24" s="283">
        <v>126.265</v>
      </c>
    </row>
    <row r="25" spans="1:13">
      <c r="A25" s="473" t="s">
        <v>11</v>
      </c>
      <c r="B25" s="191" t="s">
        <v>0</v>
      </c>
      <c r="C25" s="259" t="s">
        <v>39</v>
      </c>
      <c r="D25" s="294">
        <v>11.111000000000001</v>
      </c>
      <c r="E25" s="295">
        <v>18.888999999999999</v>
      </c>
      <c r="F25" s="295">
        <v>26.667000000000002</v>
      </c>
      <c r="G25" s="296">
        <v>37.704999999999998</v>
      </c>
      <c r="H25" s="297">
        <v>170</v>
      </c>
      <c r="I25" s="298">
        <v>240</v>
      </c>
      <c r="J25" s="299">
        <v>339.34399999999999</v>
      </c>
      <c r="K25" s="297">
        <v>141.17599999999999</v>
      </c>
      <c r="L25" s="299">
        <v>199.614</v>
      </c>
      <c r="M25" s="310">
        <v>141.393</v>
      </c>
    </row>
    <row r="26" spans="1:13">
      <c r="A26" s="474"/>
      <c r="B26" s="135" t="s">
        <v>1</v>
      </c>
      <c r="C26" s="260" t="s">
        <v>40</v>
      </c>
      <c r="D26" s="271">
        <v>10.55</v>
      </c>
      <c r="E26" s="268">
        <v>16.513999999999999</v>
      </c>
      <c r="F26" s="268">
        <v>17.89</v>
      </c>
      <c r="G26" s="272">
        <v>21.739000000000001</v>
      </c>
      <c r="H26" s="276">
        <v>156.52199999999999</v>
      </c>
      <c r="I26" s="269">
        <v>169.565</v>
      </c>
      <c r="J26" s="277">
        <v>206.04900000000001</v>
      </c>
      <c r="K26" s="276">
        <v>108.333</v>
      </c>
      <c r="L26" s="277">
        <v>131.643</v>
      </c>
      <c r="M26" s="282">
        <v>121.51600000000001</v>
      </c>
    </row>
    <row r="27" spans="1:13" ht="15.75" thickBot="1">
      <c r="A27" s="475"/>
      <c r="B27" s="192" t="s">
        <v>2</v>
      </c>
      <c r="C27" s="261" t="s">
        <v>41</v>
      </c>
      <c r="D27" s="273">
        <v>6.6539999999999999</v>
      </c>
      <c r="E27" s="274">
        <v>10.372</v>
      </c>
      <c r="F27" s="274">
        <v>9.1980000000000004</v>
      </c>
      <c r="G27" s="275">
        <v>12.315</v>
      </c>
      <c r="H27" s="278">
        <v>155.88200000000001</v>
      </c>
      <c r="I27" s="279">
        <v>138.23500000000001</v>
      </c>
      <c r="J27" s="280">
        <v>185.09100000000001</v>
      </c>
      <c r="K27" s="278">
        <v>88.679000000000002</v>
      </c>
      <c r="L27" s="280">
        <v>118.738</v>
      </c>
      <c r="M27" s="283">
        <v>133.89599999999999</v>
      </c>
    </row>
    <row r="28" spans="1:13">
      <c r="A28" s="476" t="s">
        <v>12</v>
      </c>
      <c r="B28" s="191" t="s">
        <v>0</v>
      </c>
      <c r="C28" s="259" t="s">
        <v>42</v>
      </c>
      <c r="D28" s="294">
        <v>14.789</v>
      </c>
      <c r="E28" s="295">
        <v>29.93</v>
      </c>
      <c r="F28" s="295">
        <v>35.914999999999999</v>
      </c>
      <c r="G28" s="296">
        <v>49.762999999999998</v>
      </c>
      <c r="H28" s="297">
        <v>202.381</v>
      </c>
      <c r="I28" s="298">
        <v>242.857</v>
      </c>
      <c r="J28" s="299">
        <v>336.49299999999999</v>
      </c>
      <c r="K28" s="297">
        <v>120</v>
      </c>
      <c r="L28" s="299">
        <v>166.267</v>
      </c>
      <c r="M28" s="310">
        <v>138.55600000000001</v>
      </c>
    </row>
    <row r="29" spans="1:13">
      <c r="A29" s="471"/>
      <c r="B29" s="135" t="s">
        <v>1</v>
      </c>
      <c r="C29" s="260" t="s">
        <v>43</v>
      </c>
      <c r="D29" s="271">
        <v>23.137</v>
      </c>
      <c r="E29" s="268">
        <v>35.404000000000003</v>
      </c>
      <c r="F29" s="268">
        <v>38.198999999999998</v>
      </c>
      <c r="G29" s="272">
        <v>45.74</v>
      </c>
      <c r="H29" s="276">
        <v>153.02000000000001</v>
      </c>
      <c r="I29" s="269">
        <v>165.101</v>
      </c>
      <c r="J29" s="277">
        <v>197.69499999999999</v>
      </c>
      <c r="K29" s="276">
        <v>107.895</v>
      </c>
      <c r="L29" s="277">
        <v>129.19499999999999</v>
      </c>
      <c r="M29" s="282">
        <v>119.742</v>
      </c>
    </row>
    <row r="30" spans="1:13" ht="15.75" thickBot="1">
      <c r="A30" s="472"/>
      <c r="B30" s="192" t="s">
        <v>2</v>
      </c>
      <c r="C30" s="261" t="s">
        <v>44</v>
      </c>
      <c r="D30" s="273">
        <v>18.120999999999999</v>
      </c>
      <c r="E30" s="274">
        <v>30.067</v>
      </c>
      <c r="F30" s="274">
        <v>30.335999999999999</v>
      </c>
      <c r="G30" s="275">
        <v>34.186</v>
      </c>
      <c r="H30" s="278">
        <v>165.92599999999999</v>
      </c>
      <c r="I30" s="279">
        <v>167.40700000000001</v>
      </c>
      <c r="J30" s="280">
        <v>188.65899999999999</v>
      </c>
      <c r="K30" s="278">
        <v>100.893</v>
      </c>
      <c r="L30" s="280">
        <v>113.70099999999999</v>
      </c>
      <c r="M30" s="283">
        <v>112.694</v>
      </c>
    </row>
    <row r="31" spans="1:13">
      <c r="A31" s="476" t="s">
        <v>13</v>
      </c>
      <c r="B31" s="191" t="s">
        <v>0</v>
      </c>
      <c r="C31" s="259" t="s">
        <v>45</v>
      </c>
      <c r="D31" s="294">
        <v>19.047999999999998</v>
      </c>
      <c r="E31" s="295">
        <v>29.931999999999999</v>
      </c>
      <c r="F31" s="295">
        <v>38.776000000000003</v>
      </c>
      <c r="G31" s="296">
        <v>51.579000000000001</v>
      </c>
      <c r="H31" s="297">
        <v>157.143</v>
      </c>
      <c r="I31" s="298">
        <v>203.571</v>
      </c>
      <c r="J31" s="299">
        <v>270.78899999999999</v>
      </c>
      <c r="K31" s="297">
        <v>129.54499999999999</v>
      </c>
      <c r="L31" s="299">
        <v>172.321</v>
      </c>
      <c r="M31" s="310">
        <v>133.01900000000001</v>
      </c>
    </row>
    <row r="32" spans="1:13">
      <c r="A32" s="471"/>
      <c r="B32" s="135" t="s">
        <v>1</v>
      </c>
      <c r="C32" s="260" t="s">
        <v>46</v>
      </c>
      <c r="D32" s="271">
        <v>22.957999999999998</v>
      </c>
      <c r="E32" s="268">
        <v>37.085999999999999</v>
      </c>
      <c r="F32" s="268">
        <v>39.293999999999997</v>
      </c>
      <c r="G32" s="272">
        <v>48.698999999999998</v>
      </c>
      <c r="H32" s="276">
        <v>161.53800000000001</v>
      </c>
      <c r="I32" s="269">
        <v>171.154</v>
      </c>
      <c r="J32" s="277">
        <v>212.12100000000001</v>
      </c>
      <c r="K32" s="276">
        <v>105.952</v>
      </c>
      <c r="L32" s="277">
        <v>131.31299999999999</v>
      </c>
      <c r="M32" s="282">
        <v>123.93600000000001</v>
      </c>
    </row>
    <row r="33" spans="1:13" ht="15.75" thickBot="1">
      <c r="A33" s="472"/>
      <c r="B33" s="192" t="s">
        <v>2</v>
      </c>
      <c r="C33" s="261" t="s">
        <v>47</v>
      </c>
      <c r="D33" s="273">
        <v>18.295000000000002</v>
      </c>
      <c r="E33" s="274">
        <v>29.521999999999998</v>
      </c>
      <c r="F33" s="274">
        <v>30.977</v>
      </c>
      <c r="G33" s="275">
        <v>36.869999999999997</v>
      </c>
      <c r="H33" s="278">
        <v>161.364</v>
      </c>
      <c r="I33" s="279">
        <v>169.31800000000001</v>
      </c>
      <c r="J33" s="280">
        <v>201.52799999999999</v>
      </c>
      <c r="K33" s="278">
        <v>104.93</v>
      </c>
      <c r="L33" s="280">
        <v>124.89100000000001</v>
      </c>
      <c r="M33" s="283">
        <v>119.023</v>
      </c>
    </row>
    <row r="34" spans="1:13" ht="15" customHeight="1">
      <c r="A34" s="473" t="s">
        <v>328</v>
      </c>
      <c r="B34" s="191" t="s">
        <v>0</v>
      </c>
      <c r="C34" s="259" t="s">
        <v>48</v>
      </c>
      <c r="D34" s="294">
        <v>14.973000000000001</v>
      </c>
      <c r="E34" s="295">
        <v>28.341999999999999</v>
      </c>
      <c r="F34" s="295">
        <v>36.363999999999997</v>
      </c>
      <c r="G34" s="296">
        <v>49.58</v>
      </c>
      <c r="H34" s="297">
        <v>189.286</v>
      </c>
      <c r="I34" s="298">
        <v>242.857</v>
      </c>
      <c r="J34" s="299">
        <v>331.12200000000001</v>
      </c>
      <c r="K34" s="297">
        <v>128.30199999999999</v>
      </c>
      <c r="L34" s="299">
        <v>174.93299999999999</v>
      </c>
      <c r="M34" s="310">
        <v>136.345</v>
      </c>
    </row>
    <row r="35" spans="1:13">
      <c r="A35" s="474"/>
      <c r="B35" s="135" t="s">
        <v>1</v>
      </c>
      <c r="C35" s="260" t="s">
        <v>14</v>
      </c>
      <c r="D35" s="271">
        <v>21.329000000000001</v>
      </c>
      <c r="E35" s="268">
        <v>36.363999999999997</v>
      </c>
      <c r="F35" s="268">
        <v>40.908999999999999</v>
      </c>
      <c r="G35" s="272">
        <v>52.341999999999999</v>
      </c>
      <c r="H35" s="276">
        <v>170.49199999999999</v>
      </c>
      <c r="I35" s="269">
        <v>191.803</v>
      </c>
      <c r="J35" s="277">
        <v>245.405</v>
      </c>
      <c r="K35" s="276">
        <v>112.5</v>
      </c>
      <c r="L35" s="277">
        <v>143.93899999999999</v>
      </c>
      <c r="M35" s="282">
        <v>127.946</v>
      </c>
    </row>
    <row r="36" spans="1:13" ht="15.75" thickBot="1">
      <c r="A36" s="475"/>
      <c r="B36" s="192" t="s">
        <v>2</v>
      </c>
      <c r="C36" s="261" t="s">
        <v>49</v>
      </c>
      <c r="D36" s="273">
        <v>14.986000000000001</v>
      </c>
      <c r="E36" s="274">
        <v>26.945</v>
      </c>
      <c r="F36" s="274">
        <v>26.945</v>
      </c>
      <c r="G36" s="275">
        <v>31.907</v>
      </c>
      <c r="H36" s="278">
        <v>179.80799999999999</v>
      </c>
      <c r="I36" s="279">
        <v>179.80799999999999</v>
      </c>
      <c r="J36" s="280">
        <v>212.91499999999999</v>
      </c>
      <c r="K36" s="278">
        <v>100</v>
      </c>
      <c r="L36" s="280">
        <v>118.413</v>
      </c>
      <c r="M36" s="283">
        <v>118.413</v>
      </c>
    </row>
    <row r="37" spans="1:13">
      <c r="A37" s="476" t="s">
        <v>15</v>
      </c>
      <c r="B37" s="191" t="s">
        <v>0</v>
      </c>
      <c r="C37" s="259" t="s">
        <v>50</v>
      </c>
      <c r="D37" s="294">
        <v>12.244999999999999</v>
      </c>
      <c r="E37" s="295">
        <v>22.449000000000002</v>
      </c>
      <c r="F37" s="295">
        <v>34.694000000000003</v>
      </c>
      <c r="G37" s="296">
        <v>63.636000000000003</v>
      </c>
      <c r="H37" s="297">
        <v>183.333</v>
      </c>
      <c r="I37" s="298">
        <v>283.33300000000003</v>
      </c>
      <c r="J37" s="299">
        <v>519.697</v>
      </c>
      <c r="K37" s="297">
        <v>154.54499999999999</v>
      </c>
      <c r="L37" s="299">
        <v>283.471</v>
      </c>
      <c r="M37" s="310">
        <v>183.422</v>
      </c>
    </row>
    <row r="38" spans="1:13">
      <c r="A38" s="471"/>
      <c r="B38" s="135" t="s">
        <v>1</v>
      </c>
      <c r="C38" s="260" t="s">
        <v>16</v>
      </c>
      <c r="D38" s="271">
        <v>27.451000000000001</v>
      </c>
      <c r="E38" s="268">
        <v>34.314</v>
      </c>
      <c r="F38" s="268">
        <v>45.097999999999999</v>
      </c>
      <c r="G38" s="272">
        <v>56.14</v>
      </c>
      <c r="H38" s="276">
        <v>125</v>
      </c>
      <c r="I38" s="269">
        <v>164.286</v>
      </c>
      <c r="J38" s="277">
        <v>204.511</v>
      </c>
      <c r="K38" s="276">
        <v>131.429</v>
      </c>
      <c r="L38" s="277">
        <v>163.60900000000001</v>
      </c>
      <c r="M38" s="282">
        <v>124.485</v>
      </c>
    </row>
    <row r="39" spans="1:13" ht="15.75" thickBot="1">
      <c r="A39" s="472"/>
      <c r="B39" s="192" t="s">
        <v>2</v>
      </c>
      <c r="C39" s="261" t="s">
        <v>51</v>
      </c>
      <c r="D39" s="273">
        <v>9.7089999999999996</v>
      </c>
      <c r="E39" s="274">
        <v>17.475999999999999</v>
      </c>
      <c r="F39" s="274">
        <v>21.359000000000002</v>
      </c>
      <c r="G39" s="275">
        <v>32.5</v>
      </c>
      <c r="H39" s="278">
        <v>180</v>
      </c>
      <c r="I39" s="279">
        <v>220</v>
      </c>
      <c r="J39" s="280">
        <v>334.75</v>
      </c>
      <c r="K39" s="278">
        <v>122.22199999999999</v>
      </c>
      <c r="L39" s="280">
        <v>185.97200000000001</v>
      </c>
      <c r="M39" s="283">
        <v>152.15899999999999</v>
      </c>
    </row>
    <row r="40" spans="1:13">
      <c r="A40" s="470" t="s">
        <v>17</v>
      </c>
      <c r="B40" s="286" t="s">
        <v>0</v>
      </c>
      <c r="C40" s="287" t="s">
        <v>52</v>
      </c>
      <c r="D40" s="288">
        <v>13.506</v>
      </c>
      <c r="E40" s="289">
        <v>29.61</v>
      </c>
      <c r="F40" s="289">
        <v>37.921999999999997</v>
      </c>
      <c r="G40" s="290">
        <v>51.281999999999996</v>
      </c>
      <c r="H40" s="291">
        <v>219.23099999999999</v>
      </c>
      <c r="I40" s="292">
        <v>280.76900000000001</v>
      </c>
      <c r="J40" s="293">
        <v>379.68400000000003</v>
      </c>
      <c r="K40" s="291">
        <v>128.07</v>
      </c>
      <c r="L40" s="293">
        <v>173.18899999999999</v>
      </c>
      <c r="M40" s="309">
        <v>135.22999999999999</v>
      </c>
    </row>
    <row r="41" spans="1:13">
      <c r="A41" s="471"/>
      <c r="B41" s="135" t="s">
        <v>1</v>
      </c>
      <c r="C41" s="260" t="s">
        <v>53</v>
      </c>
      <c r="D41" s="271">
        <v>22.34</v>
      </c>
      <c r="E41" s="268">
        <v>33.121000000000002</v>
      </c>
      <c r="F41" s="268">
        <v>37.447000000000003</v>
      </c>
      <c r="G41" s="272">
        <v>44.514000000000003</v>
      </c>
      <c r="H41" s="276">
        <v>148.25399999999999</v>
      </c>
      <c r="I41" s="269">
        <v>167.619</v>
      </c>
      <c r="J41" s="277">
        <v>199.25399999999999</v>
      </c>
      <c r="K41" s="276">
        <v>113.062</v>
      </c>
      <c r="L41" s="277">
        <v>134.4</v>
      </c>
      <c r="M41" s="282">
        <v>118.873</v>
      </c>
    </row>
    <row r="42" spans="1:13" ht="15.75" thickBot="1">
      <c r="A42" s="472"/>
      <c r="B42" s="192" t="s">
        <v>2</v>
      </c>
      <c r="C42" s="261" t="s">
        <v>54</v>
      </c>
      <c r="D42" s="273">
        <v>13.85</v>
      </c>
      <c r="E42" s="274">
        <v>21.105</v>
      </c>
      <c r="F42" s="274">
        <v>22.259</v>
      </c>
      <c r="G42" s="275">
        <v>27.841999999999999</v>
      </c>
      <c r="H42" s="278">
        <v>152.381</v>
      </c>
      <c r="I42" s="279">
        <v>160.714</v>
      </c>
      <c r="J42" s="280">
        <v>201.02600000000001</v>
      </c>
      <c r="K42" s="278">
        <v>105.46899999999999</v>
      </c>
      <c r="L42" s="280">
        <v>131.923</v>
      </c>
      <c r="M42" s="283">
        <v>125.083</v>
      </c>
    </row>
  </sheetData>
  <mergeCells count="13">
    <mergeCell ref="A40:A42"/>
    <mergeCell ref="A22:A24"/>
    <mergeCell ref="A25:A27"/>
    <mergeCell ref="A28:A30"/>
    <mergeCell ref="A31:A33"/>
    <mergeCell ref="A34:A36"/>
    <mergeCell ref="A37:A39"/>
    <mergeCell ref="A19:A21"/>
    <mergeCell ref="A4:A6"/>
    <mergeCell ref="A7:A9"/>
    <mergeCell ref="A10:A12"/>
    <mergeCell ref="A13:A15"/>
    <mergeCell ref="A16:A18"/>
  </mergeCells>
  <conditionalFormatting sqref="H4:H42">
    <cfRule type="aboveAverage" dxfId="59" priority="11" aboveAverage="0" stdDev="1"/>
    <cfRule type="aboveAverage" dxfId="58" priority="12" stdDev="1"/>
  </conditionalFormatting>
  <conditionalFormatting sqref="I4:I42">
    <cfRule type="aboveAverage" dxfId="57" priority="9" aboveAverage="0" stdDev="1"/>
    <cfRule type="aboveAverage" dxfId="56" priority="10" stdDev="1"/>
  </conditionalFormatting>
  <conditionalFormatting sqref="J4:J42">
    <cfRule type="aboveAverage" dxfId="55" priority="7" aboveAverage="0" stdDev="1"/>
    <cfRule type="aboveAverage" dxfId="54" priority="8" stdDev="1"/>
  </conditionalFormatting>
  <conditionalFormatting sqref="K4:K42">
    <cfRule type="aboveAverage" dxfId="53" priority="5" aboveAverage="0" stdDev="1"/>
    <cfRule type="aboveAverage" dxfId="52" priority="6" stdDev="1"/>
  </conditionalFormatting>
  <conditionalFormatting sqref="L4:L42">
    <cfRule type="aboveAverage" dxfId="51" priority="3" aboveAverage="0" stdDev="1"/>
    <cfRule type="aboveAverage" dxfId="50" priority="4" stdDev="1"/>
  </conditionalFormatting>
  <conditionalFormatting sqref="M4:M42">
    <cfRule type="aboveAverage" dxfId="49" priority="1" aboveAverage="0" stdDev="1"/>
    <cfRule type="aboveAverage" dxfId="48" priority="2" stdDev="1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376F1-7B14-410F-BEC2-FD8ED7DA15A4}">
  <dimension ref="A1:M42"/>
  <sheetViews>
    <sheetView showGridLines="0" workbookViewId="0">
      <pane xSplit="3" ySplit="3" topLeftCell="D4" activePane="bottomRight" state="frozen"/>
      <selection pane="topRight" activeCell="D1" sqref="D1"/>
      <selection pane="bottomLeft" activeCell="A3" sqref="A3"/>
      <selection pane="bottomRight" activeCell="D3" sqref="D3:M3"/>
    </sheetView>
  </sheetViews>
  <sheetFormatPr defaultRowHeight="15"/>
  <cols>
    <col min="1" max="1" width="6" style="3" customWidth="1"/>
    <col min="2" max="2" width="12.28515625" style="3" customWidth="1"/>
    <col min="3" max="3" width="10.140625" style="3" customWidth="1"/>
    <col min="4" max="4" width="8.28515625" style="3" customWidth="1"/>
    <col min="5" max="7" width="10.42578125" style="3" customWidth="1"/>
    <col min="8" max="13" width="9.42578125" style="3" customWidth="1"/>
    <col min="14" max="16384" width="9.140625" style="3"/>
  </cols>
  <sheetData>
    <row r="1" spans="1:13" ht="20.25">
      <c r="A1" s="181" t="s">
        <v>313</v>
      </c>
    </row>
    <row r="2" spans="1:13" ht="4.5" customHeight="1" thickBot="1"/>
    <row r="3" spans="1:13" ht="41.25" thickBot="1">
      <c r="A3" s="182"/>
      <c r="B3" s="183"/>
      <c r="C3" s="184" t="s">
        <v>18</v>
      </c>
      <c r="D3" s="311" t="s">
        <v>318</v>
      </c>
      <c r="E3" s="262" t="s">
        <v>319</v>
      </c>
      <c r="F3" s="262" t="s">
        <v>320</v>
      </c>
      <c r="G3" s="263" t="s">
        <v>321</v>
      </c>
      <c r="H3" s="264" t="s">
        <v>322</v>
      </c>
      <c r="I3" s="265" t="s">
        <v>323</v>
      </c>
      <c r="J3" s="266" t="s">
        <v>324</v>
      </c>
      <c r="K3" s="264" t="s">
        <v>325</v>
      </c>
      <c r="L3" s="266" t="s">
        <v>326</v>
      </c>
      <c r="M3" s="190" t="s">
        <v>327</v>
      </c>
    </row>
    <row r="4" spans="1:13">
      <c r="A4" s="466" t="s">
        <v>3</v>
      </c>
      <c r="B4" s="191" t="s">
        <v>0</v>
      </c>
      <c r="C4" s="259" t="s">
        <v>19</v>
      </c>
      <c r="D4" s="294">
        <v>14.266999999999999</v>
      </c>
      <c r="E4" s="295">
        <v>24.439</v>
      </c>
      <c r="F4" s="295">
        <v>28.004999999999999</v>
      </c>
      <c r="G4" s="296">
        <v>38.536000000000001</v>
      </c>
      <c r="H4" s="297">
        <v>171.29599999999999</v>
      </c>
      <c r="I4" s="298">
        <v>196.29599999999999</v>
      </c>
      <c r="J4" s="299">
        <v>270.10599999999999</v>
      </c>
      <c r="K4" s="297">
        <v>114.595</v>
      </c>
      <c r="L4" s="299">
        <v>157.684</v>
      </c>
      <c r="M4" s="314">
        <v>137.601</v>
      </c>
    </row>
    <row r="5" spans="1:13">
      <c r="A5" s="467"/>
      <c r="B5" s="135" t="s">
        <v>1</v>
      </c>
      <c r="C5" s="260" t="s">
        <v>20</v>
      </c>
      <c r="D5" s="271">
        <v>20.260999999999999</v>
      </c>
      <c r="E5" s="268">
        <v>29.763999999999999</v>
      </c>
      <c r="F5" s="268">
        <v>30.518000000000001</v>
      </c>
      <c r="G5" s="272">
        <v>37.191000000000003</v>
      </c>
      <c r="H5" s="276">
        <v>146.898</v>
      </c>
      <c r="I5" s="269">
        <v>150.62</v>
      </c>
      <c r="J5" s="277">
        <v>183.55699999999999</v>
      </c>
      <c r="K5" s="276">
        <v>102.53400000000001</v>
      </c>
      <c r="L5" s="277">
        <v>124.955</v>
      </c>
      <c r="M5" s="315">
        <v>121.86799999999999</v>
      </c>
    </row>
    <row r="6" spans="1:13" ht="15.75" thickBot="1">
      <c r="A6" s="468"/>
      <c r="B6" s="192" t="s">
        <v>2</v>
      </c>
      <c r="C6" s="261" t="s">
        <v>21</v>
      </c>
      <c r="D6" s="273">
        <v>13.930999999999999</v>
      </c>
      <c r="E6" s="274">
        <v>23.204000000000001</v>
      </c>
      <c r="F6" s="274">
        <v>22.573</v>
      </c>
      <c r="G6" s="275">
        <v>26.247</v>
      </c>
      <c r="H6" s="278">
        <v>166.572</v>
      </c>
      <c r="I6" s="279">
        <v>162.04</v>
      </c>
      <c r="J6" s="280">
        <v>188.416</v>
      </c>
      <c r="K6" s="278">
        <v>97.278999999999996</v>
      </c>
      <c r="L6" s="280">
        <v>113.114</v>
      </c>
      <c r="M6" s="316">
        <v>116.27800000000001</v>
      </c>
    </row>
    <row r="7" spans="1:13">
      <c r="A7" s="466" t="s">
        <v>4</v>
      </c>
      <c r="B7" s="191" t="s">
        <v>0</v>
      </c>
      <c r="C7" s="259" t="s">
        <v>22</v>
      </c>
      <c r="D7" s="294">
        <v>13.941000000000001</v>
      </c>
      <c r="E7" s="295">
        <v>24.396999999999998</v>
      </c>
      <c r="F7" s="295">
        <v>30.562999999999999</v>
      </c>
      <c r="G7" s="296">
        <v>42.247999999999998</v>
      </c>
      <c r="H7" s="297">
        <v>175</v>
      </c>
      <c r="I7" s="298">
        <v>219.23099999999999</v>
      </c>
      <c r="J7" s="299">
        <v>303.04899999999998</v>
      </c>
      <c r="K7" s="297">
        <v>125.27500000000001</v>
      </c>
      <c r="L7" s="299">
        <v>173.17099999999999</v>
      </c>
      <c r="M7" s="314">
        <v>138.233</v>
      </c>
    </row>
    <row r="8" spans="1:13">
      <c r="A8" s="467"/>
      <c r="B8" s="135" t="s">
        <v>1</v>
      </c>
      <c r="C8" s="260" t="s">
        <v>23</v>
      </c>
      <c r="D8" s="271">
        <v>21.786000000000001</v>
      </c>
      <c r="E8" s="268">
        <v>31.071000000000002</v>
      </c>
      <c r="F8" s="268">
        <v>30.952000000000002</v>
      </c>
      <c r="G8" s="272">
        <v>39.497</v>
      </c>
      <c r="H8" s="276">
        <v>142.62299999999999</v>
      </c>
      <c r="I8" s="269">
        <v>142.077</v>
      </c>
      <c r="J8" s="277">
        <v>181.29900000000001</v>
      </c>
      <c r="K8" s="276">
        <v>99.617000000000004</v>
      </c>
      <c r="L8" s="277">
        <v>127.11799999999999</v>
      </c>
      <c r="M8" s="315">
        <v>127.607</v>
      </c>
    </row>
    <row r="9" spans="1:13" ht="15.75" thickBot="1">
      <c r="A9" s="468"/>
      <c r="B9" s="192" t="s">
        <v>2</v>
      </c>
      <c r="C9" s="261" t="s">
        <v>24</v>
      </c>
      <c r="D9" s="273">
        <v>10.491</v>
      </c>
      <c r="E9" s="274">
        <v>19.442</v>
      </c>
      <c r="F9" s="274">
        <v>19.634</v>
      </c>
      <c r="G9" s="275">
        <v>24.277000000000001</v>
      </c>
      <c r="H9" s="278">
        <v>185.321</v>
      </c>
      <c r="I9" s="279">
        <v>187.15600000000001</v>
      </c>
      <c r="J9" s="280">
        <v>231.40799999999999</v>
      </c>
      <c r="K9" s="278">
        <v>100.99</v>
      </c>
      <c r="L9" s="280">
        <v>124.869</v>
      </c>
      <c r="M9" s="316">
        <v>123.645</v>
      </c>
    </row>
    <row r="10" spans="1:13">
      <c r="A10" s="466" t="s">
        <v>5</v>
      </c>
      <c r="B10" s="191" t="s">
        <v>0</v>
      </c>
      <c r="C10" s="259" t="s">
        <v>25</v>
      </c>
      <c r="D10" s="294">
        <v>14.583</v>
      </c>
      <c r="E10" s="295">
        <v>24.478999999999999</v>
      </c>
      <c r="F10" s="295">
        <v>25.521000000000001</v>
      </c>
      <c r="G10" s="296">
        <v>34.866</v>
      </c>
      <c r="H10" s="297">
        <v>167.857</v>
      </c>
      <c r="I10" s="298">
        <v>175</v>
      </c>
      <c r="J10" s="299">
        <v>239.08</v>
      </c>
      <c r="K10" s="297">
        <v>104.255</v>
      </c>
      <c r="L10" s="299">
        <v>142.43100000000001</v>
      </c>
      <c r="M10" s="314">
        <v>136.61699999999999</v>
      </c>
    </row>
    <row r="11" spans="1:13">
      <c r="A11" s="467"/>
      <c r="B11" s="135" t="s">
        <v>1</v>
      </c>
      <c r="C11" s="260" t="s">
        <v>26</v>
      </c>
      <c r="D11" s="271">
        <v>19.146999999999998</v>
      </c>
      <c r="E11" s="268">
        <v>28.808</v>
      </c>
      <c r="F11" s="268">
        <v>30.2</v>
      </c>
      <c r="G11" s="272">
        <v>35.453000000000003</v>
      </c>
      <c r="H11" s="276">
        <v>150.45500000000001</v>
      </c>
      <c r="I11" s="269">
        <v>157.727</v>
      </c>
      <c r="J11" s="277">
        <v>185.16300000000001</v>
      </c>
      <c r="K11" s="276">
        <v>104.834</v>
      </c>
      <c r="L11" s="277">
        <v>123.069</v>
      </c>
      <c r="M11" s="315">
        <v>117.39400000000001</v>
      </c>
    </row>
    <row r="12" spans="1:13" ht="15.75" thickBot="1">
      <c r="A12" s="468"/>
      <c r="B12" s="192" t="s">
        <v>2</v>
      </c>
      <c r="C12" s="261" t="s">
        <v>27</v>
      </c>
      <c r="D12" s="273">
        <v>16.321000000000002</v>
      </c>
      <c r="E12" s="274">
        <v>25.818999999999999</v>
      </c>
      <c r="F12" s="274">
        <v>24.614999999999998</v>
      </c>
      <c r="G12" s="275">
        <v>27.635000000000002</v>
      </c>
      <c r="H12" s="278">
        <v>158.197</v>
      </c>
      <c r="I12" s="279">
        <v>150.82</v>
      </c>
      <c r="J12" s="280">
        <v>169.321</v>
      </c>
      <c r="K12" s="278">
        <v>95.337000000000003</v>
      </c>
      <c r="L12" s="280">
        <v>107.032</v>
      </c>
      <c r="M12" s="316">
        <v>112.267</v>
      </c>
    </row>
    <row r="13" spans="1:13">
      <c r="A13" s="466" t="s">
        <v>6</v>
      </c>
      <c r="B13" s="191" t="s">
        <v>0</v>
      </c>
      <c r="C13" s="259" t="s">
        <v>28</v>
      </c>
      <c r="D13" s="294">
        <v>7.5270000000000001</v>
      </c>
      <c r="E13" s="295">
        <v>11.827999999999999</v>
      </c>
      <c r="F13" s="295">
        <v>12.903</v>
      </c>
      <c r="G13" s="296">
        <v>20.779</v>
      </c>
      <c r="H13" s="297">
        <v>157.143</v>
      </c>
      <c r="I13" s="298">
        <v>171.429</v>
      </c>
      <c r="J13" s="299">
        <v>276.06700000000001</v>
      </c>
      <c r="K13" s="297">
        <v>109.09099999999999</v>
      </c>
      <c r="L13" s="299">
        <v>175.679</v>
      </c>
      <c r="M13" s="314">
        <v>161.03899999999999</v>
      </c>
    </row>
    <row r="14" spans="1:13">
      <c r="A14" s="467"/>
      <c r="B14" s="135" t="s">
        <v>1</v>
      </c>
      <c r="C14" s="260" t="s">
        <v>29</v>
      </c>
      <c r="D14" s="271">
        <v>12.435</v>
      </c>
      <c r="E14" s="268">
        <v>12.435</v>
      </c>
      <c r="F14" s="268">
        <v>13.472</v>
      </c>
      <c r="G14" s="272">
        <v>22.785</v>
      </c>
      <c r="H14" s="276">
        <v>100</v>
      </c>
      <c r="I14" s="269">
        <v>108.333</v>
      </c>
      <c r="J14" s="277">
        <v>183.22800000000001</v>
      </c>
      <c r="K14" s="276">
        <v>108.333</v>
      </c>
      <c r="L14" s="277">
        <v>183.22800000000001</v>
      </c>
      <c r="M14" s="315">
        <v>169.13300000000001</v>
      </c>
    </row>
    <row r="15" spans="1:13" ht="15.75" thickBot="1">
      <c r="A15" s="468"/>
      <c r="B15" s="192" t="s">
        <v>2</v>
      </c>
      <c r="C15" s="261" t="s">
        <v>30</v>
      </c>
      <c r="D15" s="273">
        <v>8.7720000000000002</v>
      </c>
      <c r="E15" s="274">
        <v>18.420999999999999</v>
      </c>
      <c r="F15" s="274">
        <v>15.789</v>
      </c>
      <c r="G15" s="275">
        <v>19.047999999999998</v>
      </c>
      <c r="H15" s="278">
        <v>210</v>
      </c>
      <c r="I15" s="279">
        <v>180</v>
      </c>
      <c r="J15" s="280">
        <v>217.143</v>
      </c>
      <c r="K15" s="278">
        <v>85.713999999999999</v>
      </c>
      <c r="L15" s="280">
        <v>103.401</v>
      </c>
      <c r="M15" s="316">
        <v>120.63500000000001</v>
      </c>
    </row>
    <row r="16" spans="1:13">
      <c r="A16" s="466" t="s">
        <v>7</v>
      </c>
      <c r="B16" s="191" t="s">
        <v>0</v>
      </c>
      <c r="C16" s="259" t="s">
        <v>10</v>
      </c>
      <c r="D16" s="294">
        <v>18.071999999999999</v>
      </c>
      <c r="E16" s="295">
        <v>26.908000000000001</v>
      </c>
      <c r="F16" s="295">
        <v>32.128999999999998</v>
      </c>
      <c r="G16" s="296">
        <v>43.396000000000001</v>
      </c>
      <c r="H16" s="297">
        <v>148.88900000000001</v>
      </c>
      <c r="I16" s="298">
        <v>177.77799999999999</v>
      </c>
      <c r="J16" s="299">
        <v>240.126</v>
      </c>
      <c r="K16" s="297">
        <v>119.40300000000001</v>
      </c>
      <c r="L16" s="299">
        <v>161.279</v>
      </c>
      <c r="M16" s="314">
        <v>135.071</v>
      </c>
    </row>
    <row r="17" spans="1:13">
      <c r="A17" s="467"/>
      <c r="B17" s="135" t="s">
        <v>1</v>
      </c>
      <c r="C17" s="260" t="s">
        <v>31</v>
      </c>
      <c r="D17" s="271">
        <v>27.123999999999999</v>
      </c>
      <c r="E17" s="268">
        <v>36.661999999999999</v>
      </c>
      <c r="F17" s="268">
        <v>35.32</v>
      </c>
      <c r="G17" s="272">
        <v>39.956000000000003</v>
      </c>
      <c r="H17" s="276">
        <v>135.16499999999999</v>
      </c>
      <c r="I17" s="269">
        <v>130.22</v>
      </c>
      <c r="J17" s="277">
        <v>147.31</v>
      </c>
      <c r="K17" s="276">
        <v>96.340999999999994</v>
      </c>
      <c r="L17" s="277">
        <v>108.985</v>
      </c>
      <c r="M17" s="315">
        <v>113.124</v>
      </c>
    </row>
    <row r="18" spans="1:13" ht="15.75" thickBot="1">
      <c r="A18" s="468"/>
      <c r="B18" s="192" t="s">
        <v>2</v>
      </c>
      <c r="C18" s="261" t="s">
        <v>32</v>
      </c>
      <c r="D18" s="273">
        <v>16.186</v>
      </c>
      <c r="E18" s="274">
        <v>29.167000000000002</v>
      </c>
      <c r="F18" s="274">
        <v>28.846</v>
      </c>
      <c r="G18" s="275">
        <v>30.882000000000001</v>
      </c>
      <c r="H18" s="278">
        <v>180.19800000000001</v>
      </c>
      <c r="I18" s="279">
        <v>178.21799999999999</v>
      </c>
      <c r="J18" s="280">
        <v>190.798</v>
      </c>
      <c r="K18" s="278">
        <v>98.900999999999996</v>
      </c>
      <c r="L18" s="280">
        <v>105.88200000000001</v>
      </c>
      <c r="M18" s="316">
        <v>107.059</v>
      </c>
    </row>
    <row r="19" spans="1:13">
      <c r="A19" s="466" t="s">
        <v>8</v>
      </c>
      <c r="B19" s="191" t="s">
        <v>0</v>
      </c>
      <c r="C19" s="259" t="s">
        <v>33</v>
      </c>
      <c r="D19" s="294">
        <v>13.734</v>
      </c>
      <c r="E19" s="295">
        <v>27.468</v>
      </c>
      <c r="F19" s="295">
        <v>31.76</v>
      </c>
      <c r="G19" s="296">
        <v>40.570999999999998</v>
      </c>
      <c r="H19" s="297">
        <v>200</v>
      </c>
      <c r="I19" s="298">
        <v>231.25</v>
      </c>
      <c r="J19" s="299">
        <v>295.411</v>
      </c>
      <c r="K19" s="297">
        <v>115.625</v>
      </c>
      <c r="L19" s="299">
        <v>147.70500000000001</v>
      </c>
      <c r="M19" s="314">
        <v>127.745</v>
      </c>
    </row>
    <row r="20" spans="1:13">
      <c r="A20" s="467"/>
      <c r="B20" s="135" t="s">
        <v>1</v>
      </c>
      <c r="C20" s="260" t="s">
        <v>34</v>
      </c>
      <c r="D20" s="271">
        <v>18.699000000000002</v>
      </c>
      <c r="E20" s="268">
        <v>31.22</v>
      </c>
      <c r="F20" s="268">
        <v>31.22</v>
      </c>
      <c r="G20" s="272">
        <v>38.619</v>
      </c>
      <c r="H20" s="276">
        <v>166.95699999999999</v>
      </c>
      <c r="I20" s="269">
        <v>166.95699999999999</v>
      </c>
      <c r="J20" s="277">
        <v>206.52699999999999</v>
      </c>
      <c r="K20" s="276">
        <v>100</v>
      </c>
      <c r="L20" s="277">
        <v>123.70099999999999</v>
      </c>
      <c r="M20" s="315">
        <v>123.70099999999999</v>
      </c>
    </row>
    <row r="21" spans="1:13" ht="15.75" thickBot="1">
      <c r="A21" s="468"/>
      <c r="B21" s="192" t="s">
        <v>2</v>
      </c>
      <c r="C21" s="261" t="s">
        <v>35</v>
      </c>
      <c r="D21" s="273">
        <v>15.236000000000001</v>
      </c>
      <c r="E21" s="274">
        <v>22.960999999999999</v>
      </c>
      <c r="F21" s="274">
        <v>21.245000000000001</v>
      </c>
      <c r="G21" s="275">
        <v>24.824000000000002</v>
      </c>
      <c r="H21" s="278">
        <v>150.70400000000001</v>
      </c>
      <c r="I21" s="279">
        <v>139.43700000000001</v>
      </c>
      <c r="J21" s="280">
        <v>162.92699999999999</v>
      </c>
      <c r="K21" s="278">
        <v>92.522999999999996</v>
      </c>
      <c r="L21" s="280">
        <v>108.111</v>
      </c>
      <c r="M21" s="316">
        <v>116.84699999999999</v>
      </c>
    </row>
    <row r="22" spans="1:13">
      <c r="A22" s="466" t="s">
        <v>9</v>
      </c>
      <c r="B22" s="191" t="s">
        <v>0</v>
      </c>
      <c r="C22" s="259" t="s">
        <v>36</v>
      </c>
      <c r="D22" s="294">
        <v>13.186999999999999</v>
      </c>
      <c r="E22" s="295">
        <v>23.626000000000001</v>
      </c>
      <c r="F22" s="295">
        <v>25.274999999999999</v>
      </c>
      <c r="G22" s="296">
        <v>40.741</v>
      </c>
      <c r="H22" s="297">
        <v>179.167</v>
      </c>
      <c r="I22" s="298">
        <v>191.667</v>
      </c>
      <c r="J22" s="299">
        <v>308.95100000000002</v>
      </c>
      <c r="K22" s="297">
        <v>106.977</v>
      </c>
      <c r="L22" s="299">
        <v>172.43799999999999</v>
      </c>
      <c r="M22" s="314">
        <v>161.19200000000001</v>
      </c>
    </row>
    <row r="23" spans="1:13">
      <c r="A23" s="467"/>
      <c r="B23" s="135" t="s">
        <v>1</v>
      </c>
      <c r="C23" s="260" t="s">
        <v>37</v>
      </c>
      <c r="D23" s="271">
        <v>16.077999999999999</v>
      </c>
      <c r="E23" s="268">
        <v>25.49</v>
      </c>
      <c r="F23" s="268">
        <v>29.803999999999998</v>
      </c>
      <c r="G23" s="272">
        <v>38.776000000000003</v>
      </c>
      <c r="H23" s="276">
        <v>158.53700000000001</v>
      </c>
      <c r="I23" s="269">
        <v>185.36600000000001</v>
      </c>
      <c r="J23" s="277">
        <v>241.16499999999999</v>
      </c>
      <c r="K23" s="276">
        <v>116.923</v>
      </c>
      <c r="L23" s="277">
        <v>152.119</v>
      </c>
      <c r="M23" s="315">
        <v>130.102</v>
      </c>
    </row>
    <row r="24" spans="1:13" ht="15.75" thickBot="1">
      <c r="A24" s="468"/>
      <c r="B24" s="192" t="s">
        <v>2</v>
      </c>
      <c r="C24" s="261" t="s">
        <v>38</v>
      </c>
      <c r="D24" s="273">
        <v>11.574</v>
      </c>
      <c r="E24" s="274">
        <v>19.792000000000002</v>
      </c>
      <c r="F24" s="274">
        <v>20.37</v>
      </c>
      <c r="G24" s="275">
        <v>25.344000000000001</v>
      </c>
      <c r="H24" s="278">
        <v>171</v>
      </c>
      <c r="I24" s="279">
        <v>176</v>
      </c>
      <c r="J24" s="280">
        <v>218.96799999999999</v>
      </c>
      <c r="K24" s="278">
        <v>102.92400000000001</v>
      </c>
      <c r="L24" s="280">
        <v>128.05099999999999</v>
      </c>
      <c r="M24" s="316">
        <v>124.414</v>
      </c>
    </row>
    <row r="25" spans="1:13">
      <c r="A25" s="473" t="s">
        <v>11</v>
      </c>
      <c r="B25" s="191" t="s">
        <v>0</v>
      </c>
      <c r="C25" s="259" t="s">
        <v>39</v>
      </c>
      <c r="D25" s="294">
        <v>10</v>
      </c>
      <c r="E25" s="295">
        <v>16.667000000000002</v>
      </c>
      <c r="F25" s="295">
        <v>20</v>
      </c>
      <c r="G25" s="296">
        <v>31.148</v>
      </c>
      <c r="H25" s="297">
        <v>166.667</v>
      </c>
      <c r="I25" s="298">
        <v>200</v>
      </c>
      <c r="J25" s="299">
        <v>311.47500000000002</v>
      </c>
      <c r="K25" s="297">
        <v>120</v>
      </c>
      <c r="L25" s="299">
        <v>186.88499999999999</v>
      </c>
      <c r="M25" s="314">
        <v>155.738</v>
      </c>
    </row>
    <row r="26" spans="1:13">
      <c r="A26" s="474"/>
      <c r="B26" s="135" t="s">
        <v>1</v>
      </c>
      <c r="C26" s="260" t="s">
        <v>40</v>
      </c>
      <c r="D26" s="271">
        <v>7.798</v>
      </c>
      <c r="E26" s="268">
        <v>12.385</v>
      </c>
      <c r="F26" s="268">
        <v>11.927</v>
      </c>
      <c r="G26" s="272">
        <v>16.149000000000001</v>
      </c>
      <c r="H26" s="276">
        <v>158.82400000000001</v>
      </c>
      <c r="I26" s="269">
        <v>152.941</v>
      </c>
      <c r="J26" s="277">
        <v>207.08799999999999</v>
      </c>
      <c r="K26" s="276">
        <v>96.296000000000006</v>
      </c>
      <c r="L26" s="277">
        <v>130.38900000000001</v>
      </c>
      <c r="M26" s="315">
        <v>135.404</v>
      </c>
    </row>
    <row r="27" spans="1:13" ht="15.75" thickBot="1">
      <c r="A27" s="475"/>
      <c r="B27" s="192" t="s">
        <v>2</v>
      </c>
      <c r="C27" s="261" t="s">
        <v>41</v>
      </c>
      <c r="D27" s="273">
        <v>5.6749999999999998</v>
      </c>
      <c r="E27" s="274">
        <v>9.1980000000000004</v>
      </c>
      <c r="F27" s="274">
        <v>7.4359999999999999</v>
      </c>
      <c r="G27" s="275">
        <v>9.6059999999999999</v>
      </c>
      <c r="H27" s="278">
        <v>162.06899999999999</v>
      </c>
      <c r="I27" s="279">
        <v>131.03399999999999</v>
      </c>
      <c r="J27" s="280">
        <v>169.26300000000001</v>
      </c>
      <c r="K27" s="278">
        <v>80.850999999999999</v>
      </c>
      <c r="L27" s="280">
        <v>104.43899999999999</v>
      </c>
      <c r="M27" s="316">
        <v>129.17400000000001</v>
      </c>
    </row>
    <row r="28" spans="1:13">
      <c r="A28" s="476" t="s">
        <v>12</v>
      </c>
      <c r="B28" s="191" t="s">
        <v>0</v>
      </c>
      <c r="C28" s="259" t="s">
        <v>42</v>
      </c>
      <c r="D28" s="294">
        <v>13.028</v>
      </c>
      <c r="E28" s="295">
        <v>23.591999999999999</v>
      </c>
      <c r="F28" s="295">
        <v>24.648</v>
      </c>
      <c r="G28" s="296">
        <v>36.018999999999998</v>
      </c>
      <c r="H28" s="297">
        <v>181.08099999999999</v>
      </c>
      <c r="I28" s="298">
        <v>189.18899999999999</v>
      </c>
      <c r="J28" s="299">
        <v>276.47000000000003</v>
      </c>
      <c r="K28" s="297">
        <v>104.47799999999999</v>
      </c>
      <c r="L28" s="299">
        <v>152.67699999999999</v>
      </c>
      <c r="M28" s="314">
        <v>146.13399999999999</v>
      </c>
    </row>
    <row r="29" spans="1:13">
      <c r="A29" s="471"/>
      <c r="B29" s="135" t="s">
        <v>1</v>
      </c>
      <c r="C29" s="260" t="s">
        <v>43</v>
      </c>
      <c r="D29" s="271">
        <v>21.117999999999999</v>
      </c>
      <c r="E29" s="268">
        <v>27.95</v>
      </c>
      <c r="F29" s="268">
        <v>29.036999999999999</v>
      </c>
      <c r="G29" s="272">
        <v>35.65</v>
      </c>
      <c r="H29" s="276">
        <v>132.35300000000001</v>
      </c>
      <c r="I29" s="269">
        <v>137.5</v>
      </c>
      <c r="J29" s="277">
        <v>168.81399999999999</v>
      </c>
      <c r="K29" s="276">
        <v>103.889</v>
      </c>
      <c r="L29" s="277">
        <v>127.54900000000001</v>
      </c>
      <c r="M29" s="315">
        <v>122.774</v>
      </c>
    </row>
    <row r="30" spans="1:13" ht="15.75" thickBot="1">
      <c r="A30" s="472"/>
      <c r="B30" s="192" t="s">
        <v>2</v>
      </c>
      <c r="C30" s="261" t="s">
        <v>44</v>
      </c>
      <c r="D30" s="273">
        <v>17.584</v>
      </c>
      <c r="E30" s="274">
        <v>28.992999999999999</v>
      </c>
      <c r="F30" s="274">
        <v>27.785</v>
      </c>
      <c r="G30" s="275">
        <v>31.260999999999999</v>
      </c>
      <c r="H30" s="278">
        <v>164.88499999999999</v>
      </c>
      <c r="I30" s="279">
        <v>158.01499999999999</v>
      </c>
      <c r="J30" s="280">
        <v>177.78399999999999</v>
      </c>
      <c r="K30" s="278">
        <v>95.832999999999998</v>
      </c>
      <c r="L30" s="280">
        <v>107.82299999999999</v>
      </c>
      <c r="M30" s="316">
        <v>112.511</v>
      </c>
    </row>
    <row r="31" spans="1:13">
      <c r="A31" s="476" t="s">
        <v>13</v>
      </c>
      <c r="B31" s="191" t="s">
        <v>0</v>
      </c>
      <c r="C31" s="259" t="s">
        <v>45</v>
      </c>
      <c r="D31" s="294">
        <v>19.047999999999998</v>
      </c>
      <c r="E31" s="295">
        <v>29.251999999999999</v>
      </c>
      <c r="F31" s="295">
        <v>36.734999999999999</v>
      </c>
      <c r="G31" s="296">
        <v>45.262999999999998</v>
      </c>
      <c r="H31" s="297">
        <v>153.571</v>
      </c>
      <c r="I31" s="298">
        <v>192.857</v>
      </c>
      <c r="J31" s="299">
        <v>237.63200000000001</v>
      </c>
      <c r="K31" s="297">
        <v>125.581</v>
      </c>
      <c r="L31" s="299">
        <v>154.73699999999999</v>
      </c>
      <c r="M31" s="314">
        <v>123.21599999999999</v>
      </c>
    </row>
    <row r="32" spans="1:13">
      <c r="A32" s="471"/>
      <c r="B32" s="135" t="s">
        <v>1</v>
      </c>
      <c r="C32" s="260" t="s">
        <v>46</v>
      </c>
      <c r="D32" s="271">
        <v>22.736999999999998</v>
      </c>
      <c r="E32" s="268">
        <v>34.878999999999998</v>
      </c>
      <c r="F32" s="268">
        <v>36.645000000000003</v>
      </c>
      <c r="G32" s="272">
        <v>43.866</v>
      </c>
      <c r="H32" s="276">
        <v>153.398</v>
      </c>
      <c r="I32" s="269">
        <v>161.16499999999999</v>
      </c>
      <c r="J32" s="277">
        <v>192.92599999999999</v>
      </c>
      <c r="K32" s="276">
        <v>105.063</v>
      </c>
      <c r="L32" s="277">
        <v>125.768</v>
      </c>
      <c r="M32" s="315">
        <v>119.70699999999999</v>
      </c>
    </row>
    <row r="33" spans="1:13" ht="15.75" thickBot="1">
      <c r="A33" s="472"/>
      <c r="B33" s="192" t="s">
        <v>2</v>
      </c>
      <c r="C33" s="261" t="s">
        <v>47</v>
      </c>
      <c r="D33" s="273">
        <v>17.879000000000001</v>
      </c>
      <c r="E33" s="274">
        <v>28.481999999999999</v>
      </c>
      <c r="F33" s="274">
        <v>29.73</v>
      </c>
      <c r="G33" s="275">
        <v>34.218000000000004</v>
      </c>
      <c r="H33" s="278">
        <v>159.30199999999999</v>
      </c>
      <c r="I33" s="279">
        <v>166.279</v>
      </c>
      <c r="J33" s="280">
        <v>191.37899999999999</v>
      </c>
      <c r="K33" s="278">
        <v>104.38</v>
      </c>
      <c r="L33" s="280">
        <v>120.136</v>
      </c>
      <c r="M33" s="316">
        <v>115.095</v>
      </c>
    </row>
    <row r="34" spans="1:13">
      <c r="A34" s="473" t="s">
        <v>328</v>
      </c>
      <c r="B34" s="191" t="s">
        <v>0</v>
      </c>
      <c r="C34" s="259" t="s">
        <v>48</v>
      </c>
      <c r="D34" s="294">
        <v>14.973000000000001</v>
      </c>
      <c r="E34" s="295">
        <v>26.202999999999999</v>
      </c>
      <c r="F34" s="295">
        <v>29.946999999999999</v>
      </c>
      <c r="G34" s="296">
        <v>37.814999999999998</v>
      </c>
      <c r="H34" s="297">
        <v>175</v>
      </c>
      <c r="I34" s="298">
        <v>200</v>
      </c>
      <c r="J34" s="299">
        <v>252.55099999999999</v>
      </c>
      <c r="K34" s="297">
        <v>114.286</v>
      </c>
      <c r="L34" s="299">
        <v>144.315</v>
      </c>
      <c r="M34" s="314">
        <v>126.276</v>
      </c>
    </row>
    <row r="35" spans="1:13">
      <c r="A35" s="474"/>
      <c r="B35" s="135" t="s">
        <v>1</v>
      </c>
      <c r="C35" s="260" t="s">
        <v>14</v>
      </c>
      <c r="D35" s="271">
        <v>20.803999999999998</v>
      </c>
      <c r="E35" s="268">
        <v>33.566000000000003</v>
      </c>
      <c r="F35" s="268">
        <v>32.517000000000003</v>
      </c>
      <c r="G35" s="272">
        <v>41.597999999999999</v>
      </c>
      <c r="H35" s="276">
        <v>161.345</v>
      </c>
      <c r="I35" s="269">
        <v>156.303</v>
      </c>
      <c r="J35" s="277">
        <v>199.94900000000001</v>
      </c>
      <c r="K35" s="276">
        <v>96.875</v>
      </c>
      <c r="L35" s="277">
        <v>123.92700000000001</v>
      </c>
      <c r="M35" s="315">
        <v>127.92400000000001</v>
      </c>
    </row>
    <row r="36" spans="1:13" ht="15.75" thickBot="1">
      <c r="A36" s="475"/>
      <c r="B36" s="192" t="s">
        <v>2</v>
      </c>
      <c r="C36" s="261" t="s">
        <v>49</v>
      </c>
      <c r="D36" s="273">
        <v>13.977</v>
      </c>
      <c r="E36" s="274">
        <v>24.495999999999999</v>
      </c>
      <c r="F36" s="274">
        <v>23.343</v>
      </c>
      <c r="G36" s="275">
        <v>27.431999999999999</v>
      </c>
      <c r="H36" s="278">
        <v>175.25800000000001</v>
      </c>
      <c r="I36" s="279">
        <v>167.01</v>
      </c>
      <c r="J36" s="280">
        <v>196.26499999999999</v>
      </c>
      <c r="K36" s="278">
        <v>95.293999999999997</v>
      </c>
      <c r="L36" s="280">
        <v>111.98699999999999</v>
      </c>
      <c r="M36" s="316">
        <v>117.517</v>
      </c>
    </row>
    <row r="37" spans="1:13">
      <c r="A37" s="476" t="s">
        <v>15</v>
      </c>
      <c r="B37" s="191" t="s">
        <v>0</v>
      </c>
      <c r="C37" s="259" t="s">
        <v>50</v>
      </c>
      <c r="D37" s="294">
        <v>12.244999999999999</v>
      </c>
      <c r="E37" s="295">
        <v>22.449000000000002</v>
      </c>
      <c r="F37" s="295">
        <v>28.571000000000002</v>
      </c>
      <c r="G37" s="296">
        <v>51.515000000000001</v>
      </c>
      <c r="H37" s="297">
        <v>183.333</v>
      </c>
      <c r="I37" s="298">
        <v>233.333</v>
      </c>
      <c r="J37" s="299">
        <v>420.70699999999999</v>
      </c>
      <c r="K37" s="297">
        <v>127.273</v>
      </c>
      <c r="L37" s="299">
        <v>229.477</v>
      </c>
      <c r="M37" s="314">
        <v>180.303</v>
      </c>
    </row>
    <row r="38" spans="1:13">
      <c r="A38" s="471"/>
      <c r="B38" s="135" t="s">
        <v>1</v>
      </c>
      <c r="C38" s="260" t="s">
        <v>16</v>
      </c>
      <c r="D38" s="271">
        <v>27.451000000000001</v>
      </c>
      <c r="E38" s="268">
        <v>34.314</v>
      </c>
      <c r="F38" s="268">
        <v>41.176000000000002</v>
      </c>
      <c r="G38" s="272">
        <v>49.122999999999998</v>
      </c>
      <c r="H38" s="276">
        <v>125</v>
      </c>
      <c r="I38" s="269">
        <v>150</v>
      </c>
      <c r="J38" s="277">
        <v>178.947</v>
      </c>
      <c r="K38" s="276">
        <v>120</v>
      </c>
      <c r="L38" s="277">
        <v>143.15799999999999</v>
      </c>
      <c r="M38" s="315">
        <v>119.298</v>
      </c>
    </row>
    <row r="39" spans="1:13" ht="15.75" thickBot="1">
      <c r="A39" s="472"/>
      <c r="B39" s="192" t="s">
        <v>2</v>
      </c>
      <c r="C39" s="261" t="s">
        <v>51</v>
      </c>
      <c r="D39" s="273">
        <v>9.7089999999999996</v>
      </c>
      <c r="E39" s="274">
        <v>17.475999999999999</v>
      </c>
      <c r="F39" s="274">
        <v>21.359000000000002</v>
      </c>
      <c r="G39" s="275">
        <v>31.25</v>
      </c>
      <c r="H39" s="278">
        <v>180</v>
      </c>
      <c r="I39" s="279">
        <v>220</v>
      </c>
      <c r="J39" s="280">
        <v>321.875</v>
      </c>
      <c r="K39" s="278">
        <v>122.22199999999999</v>
      </c>
      <c r="L39" s="280">
        <v>178.81899999999999</v>
      </c>
      <c r="M39" s="316">
        <v>146.30699999999999</v>
      </c>
    </row>
    <row r="40" spans="1:13">
      <c r="A40" s="476" t="s">
        <v>17</v>
      </c>
      <c r="B40" s="191" t="s">
        <v>0</v>
      </c>
      <c r="C40" s="259" t="s">
        <v>52</v>
      </c>
      <c r="D40" s="294">
        <v>12.468</v>
      </c>
      <c r="E40" s="295">
        <v>24.675000000000001</v>
      </c>
      <c r="F40" s="295">
        <v>29.61</v>
      </c>
      <c r="G40" s="296">
        <v>40.292999999999999</v>
      </c>
      <c r="H40" s="297">
        <v>197.917</v>
      </c>
      <c r="I40" s="298">
        <v>237.5</v>
      </c>
      <c r="J40" s="299">
        <v>323.18400000000003</v>
      </c>
      <c r="K40" s="297">
        <v>120</v>
      </c>
      <c r="L40" s="299">
        <v>163.29300000000001</v>
      </c>
      <c r="M40" s="314">
        <v>136.077</v>
      </c>
    </row>
    <row r="41" spans="1:13">
      <c r="A41" s="471"/>
      <c r="B41" s="135" t="s">
        <v>1</v>
      </c>
      <c r="C41" s="260" t="s">
        <v>53</v>
      </c>
      <c r="D41" s="271">
        <v>21.347999999999999</v>
      </c>
      <c r="E41" s="268">
        <v>29.22</v>
      </c>
      <c r="F41" s="268">
        <v>30.78</v>
      </c>
      <c r="G41" s="272">
        <v>36.468000000000004</v>
      </c>
      <c r="H41" s="276">
        <v>136.87700000000001</v>
      </c>
      <c r="I41" s="269">
        <v>144.18600000000001</v>
      </c>
      <c r="J41" s="277">
        <v>170.83099999999999</v>
      </c>
      <c r="K41" s="276">
        <v>105.34</v>
      </c>
      <c r="L41" s="277">
        <v>124.806</v>
      </c>
      <c r="M41" s="315">
        <v>118.479</v>
      </c>
    </row>
    <row r="42" spans="1:13" ht="15.75" thickBot="1">
      <c r="A42" s="472"/>
      <c r="B42" s="192" t="s">
        <v>2</v>
      </c>
      <c r="C42" s="261" t="s">
        <v>54</v>
      </c>
      <c r="D42" s="273">
        <v>13.026</v>
      </c>
      <c r="E42" s="274">
        <v>19.538</v>
      </c>
      <c r="F42" s="274">
        <v>19.951000000000001</v>
      </c>
      <c r="G42" s="275">
        <v>24.565999999999999</v>
      </c>
      <c r="H42" s="278">
        <v>150</v>
      </c>
      <c r="I42" s="279">
        <v>153.16499999999999</v>
      </c>
      <c r="J42" s="280">
        <v>188.602</v>
      </c>
      <c r="K42" s="278">
        <v>102.11</v>
      </c>
      <c r="L42" s="280">
        <v>125.735</v>
      </c>
      <c r="M42" s="316">
        <v>123.137</v>
      </c>
    </row>
  </sheetData>
  <mergeCells count="13">
    <mergeCell ref="A40:A42"/>
    <mergeCell ref="A22:A24"/>
    <mergeCell ref="A25:A27"/>
    <mergeCell ref="A28:A30"/>
    <mergeCell ref="A31:A33"/>
    <mergeCell ref="A34:A36"/>
    <mergeCell ref="A37:A39"/>
    <mergeCell ref="A19:A21"/>
    <mergeCell ref="A4:A6"/>
    <mergeCell ref="A7:A9"/>
    <mergeCell ref="A10:A12"/>
    <mergeCell ref="A13:A15"/>
    <mergeCell ref="A16:A18"/>
  </mergeCells>
  <conditionalFormatting sqref="H4:H42">
    <cfRule type="aboveAverage" dxfId="47" priority="11" aboveAverage="0" stdDev="1"/>
    <cfRule type="aboveAverage" dxfId="46" priority="12" stdDev="1"/>
  </conditionalFormatting>
  <conditionalFormatting sqref="I4:I42">
    <cfRule type="aboveAverage" dxfId="45" priority="9" aboveAverage="0" stdDev="1"/>
    <cfRule type="aboveAverage" dxfId="44" priority="10" stdDev="1"/>
  </conditionalFormatting>
  <conditionalFormatting sqref="J4:J42">
    <cfRule type="aboveAverage" dxfId="43" priority="7" aboveAverage="0" stdDev="1"/>
    <cfRule type="aboveAverage" dxfId="42" priority="8" stdDev="1"/>
  </conditionalFormatting>
  <conditionalFormatting sqref="K4:K42">
    <cfRule type="aboveAverage" dxfId="41" priority="5" aboveAverage="0" stdDev="1"/>
    <cfRule type="aboveAverage" dxfId="40" priority="6" stdDev="1"/>
  </conditionalFormatting>
  <conditionalFormatting sqref="L4:L42">
    <cfRule type="aboveAverage" dxfId="39" priority="3" aboveAverage="0" stdDev="1"/>
    <cfRule type="aboveAverage" dxfId="38" priority="4" stdDev="1"/>
  </conditionalFormatting>
  <conditionalFormatting sqref="M4:M42">
    <cfRule type="aboveAverage" dxfId="37" priority="1" aboveAverage="0" stdDev="1"/>
    <cfRule type="aboveAverage" dxfId="36" priority="2" stdDev="1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92F6A-0B37-44DB-9ACF-8200320C6C91}">
  <dimension ref="A1:M42"/>
  <sheetViews>
    <sheetView showGridLines="0" workbookViewId="0">
      <pane xSplit="3" ySplit="3" topLeftCell="D4" activePane="bottomRight" state="frozen"/>
      <selection pane="topRight" activeCell="D1" sqref="D1"/>
      <selection pane="bottomLeft" activeCell="A3" sqref="A3"/>
      <selection pane="bottomRight" activeCell="E25" sqref="E25"/>
    </sheetView>
  </sheetViews>
  <sheetFormatPr defaultRowHeight="15"/>
  <cols>
    <col min="1" max="1" width="6" style="3" customWidth="1"/>
    <col min="2" max="2" width="12.28515625" style="3" customWidth="1"/>
    <col min="3" max="3" width="10.140625" style="3" customWidth="1"/>
    <col min="4" max="4" width="8.28515625" style="3" customWidth="1"/>
    <col min="5" max="7" width="10.42578125" style="3" customWidth="1"/>
    <col min="8" max="13" width="9.5703125" style="3" customWidth="1"/>
    <col min="14" max="16384" width="9.140625" style="3"/>
  </cols>
  <sheetData>
    <row r="1" spans="1:13" ht="20.25">
      <c r="A1" s="181" t="s">
        <v>314</v>
      </c>
    </row>
    <row r="2" spans="1:13" ht="4.5" customHeight="1" thickBot="1"/>
    <row r="3" spans="1:13" ht="41.25" thickBot="1">
      <c r="A3" s="182"/>
      <c r="B3" s="183"/>
      <c r="C3" s="184" t="s">
        <v>18</v>
      </c>
      <c r="D3" s="311" t="s">
        <v>318</v>
      </c>
      <c r="E3" s="262" t="s">
        <v>319</v>
      </c>
      <c r="F3" s="262" t="s">
        <v>320</v>
      </c>
      <c r="G3" s="263" t="s">
        <v>321</v>
      </c>
      <c r="H3" s="264" t="s">
        <v>322</v>
      </c>
      <c r="I3" s="265" t="s">
        <v>323</v>
      </c>
      <c r="J3" s="266" t="s">
        <v>324</v>
      </c>
      <c r="K3" s="264" t="s">
        <v>325</v>
      </c>
      <c r="L3" s="266" t="s">
        <v>326</v>
      </c>
      <c r="M3" s="281" t="s">
        <v>327</v>
      </c>
    </row>
    <row r="4" spans="1:13">
      <c r="A4" s="466" t="s">
        <v>3</v>
      </c>
      <c r="B4" s="191" t="s">
        <v>0</v>
      </c>
      <c r="C4" s="259" t="s">
        <v>19</v>
      </c>
      <c r="D4" s="294">
        <v>0.79300000000000004</v>
      </c>
      <c r="E4" s="295">
        <v>3.9630000000000001</v>
      </c>
      <c r="F4" s="295">
        <v>9.2469999999999999</v>
      </c>
      <c r="G4" s="296">
        <v>16.184999999999999</v>
      </c>
      <c r="H4" s="297">
        <v>500</v>
      </c>
      <c r="I4" s="298">
        <v>1166.6669999999999</v>
      </c>
      <c r="J4" s="299">
        <v>2042.0039999999999</v>
      </c>
      <c r="K4" s="297">
        <v>233.333</v>
      </c>
      <c r="L4" s="299">
        <v>408.40100000000001</v>
      </c>
      <c r="M4" s="314">
        <v>175.029</v>
      </c>
    </row>
    <row r="5" spans="1:13">
      <c r="A5" s="467"/>
      <c r="B5" s="135" t="s">
        <v>1</v>
      </c>
      <c r="C5" s="260" t="s">
        <v>20</v>
      </c>
      <c r="D5" s="271">
        <v>1.357</v>
      </c>
      <c r="E5" s="268">
        <v>5.8819999999999997</v>
      </c>
      <c r="F5" s="268">
        <v>10.106</v>
      </c>
      <c r="G5" s="272">
        <v>15.122999999999999</v>
      </c>
      <c r="H5" s="276">
        <v>433.33300000000003</v>
      </c>
      <c r="I5" s="269">
        <v>744.44399999999996</v>
      </c>
      <c r="J5" s="277">
        <v>1114.095</v>
      </c>
      <c r="K5" s="276">
        <v>171.79499999999999</v>
      </c>
      <c r="L5" s="277">
        <v>257.09899999999999</v>
      </c>
      <c r="M5" s="315">
        <v>149.655</v>
      </c>
    </row>
    <row r="6" spans="1:13" ht="15.75" thickBot="1">
      <c r="A6" s="468"/>
      <c r="B6" s="192" t="s">
        <v>2</v>
      </c>
      <c r="C6" s="261" t="s">
        <v>21</v>
      </c>
      <c r="D6" s="273">
        <v>0.75</v>
      </c>
      <c r="E6" s="274">
        <v>1.6180000000000001</v>
      </c>
      <c r="F6" s="274">
        <v>3.1179999999999999</v>
      </c>
      <c r="G6" s="275">
        <v>4.5739999999999998</v>
      </c>
      <c r="H6" s="278">
        <v>215.78899999999999</v>
      </c>
      <c r="I6" s="279">
        <v>415.78899999999999</v>
      </c>
      <c r="J6" s="280">
        <v>610.00099999999998</v>
      </c>
      <c r="K6" s="278">
        <v>192.68299999999999</v>
      </c>
      <c r="L6" s="280">
        <v>282.68299999999999</v>
      </c>
      <c r="M6" s="316">
        <v>146.709</v>
      </c>
    </row>
    <row r="7" spans="1:13">
      <c r="A7" s="466" t="s">
        <v>4</v>
      </c>
      <c r="B7" s="191" t="s">
        <v>0</v>
      </c>
      <c r="C7" s="259" t="s">
        <v>22</v>
      </c>
      <c r="D7" s="294">
        <v>1.0720000000000001</v>
      </c>
      <c r="E7" s="295">
        <v>4.8259999999999996</v>
      </c>
      <c r="F7" s="295">
        <v>10.992000000000001</v>
      </c>
      <c r="G7" s="296">
        <v>20.155000000000001</v>
      </c>
      <c r="H7" s="297">
        <v>450</v>
      </c>
      <c r="I7" s="298">
        <v>1025</v>
      </c>
      <c r="J7" s="299">
        <v>1879.4570000000001</v>
      </c>
      <c r="K7" s="297">
        <v>227.77799999999999</v>
      </c>
      <c r="L7" s="299">
        <v>417.65699999999998</v>
      </c>
      <c r="M7" s="314">
        <v>183.36199999999999</v>
      </c>
    </row>
    <row r="8" spans="1:13">
      <c r="A8" s="467"/>
      <c r="B8" s="135" t="s">
        <v>1</v>
      </c>
      <c r="C8" s="260" t="s">
        <v>23</v>
      </c>
      <c r="D8" s="271">
        <v>1.548</v>
      </c>
      <c r="E8" s="268">
        <v>6.548</v>
      </c>
      <c r="F8" s="268">
        <v>11.548</v>
      </c>
      <c r="G8" s="272">
        <v>19.030999999999999</v>
      </c>
      <c r="H8" s="276">
        <v>423.077</v>
      </c>
      <c r="I8" s="269">
        <v>746.154</v>
      </c>
      <c r="J8" s="277">
        <v>1229.664</v>
      </c>
      <c r="K8" s="276">
        <v>176.364</v>
      </c>
      <c r="L8" s="277">
        <v>290.64800000000002</v>
      </c>
      <c r="M8" s="315">
        <v>164.8</v>
      </c>
    </row>
    <row r="9" spans="1:13" ht="15.75" thickBot="1">
      <c r="A9" s="468"/>
      <c r="B9" s="192" t="s">
        <v>2</v>
      </c>
      <c r="C9" s="261" t="s">
        <v>24</v>
      </c>
      <c r="D9" s="273">
        <v>0.96199999999999997</v>
      </c>
      <c r="E9" s="274">
        <v>1.732</v>
      </c>
      <c r="F9" s="274">
        <v>3.2719999999999998</v>
      </c>
      <c r="G9" s="275">
        <v>5.2830000000000004</v>
      </c>
      <c r="H9" s="278">
        <v>180</v>
      </c>
      <c r="I9" s="279">
        <v>340</v>
      </c>
      <c r="J9" s="280">
        <v>548.90599999999995</v>
      </c>
      <c r="K9" s="278">
        <v>188.88900000000001</v>
      </c>
      <c r="L9" s="280">
        <v>304.94799999999998</v>
      </c>
      <c r="M9" s="316">
        <v>161.44300000000001</v>
      </c>
    </row>
    <row r="10" spans="1:13">
      <c r="A10" s="466" t="s">
        <v>5</v>
      </c>
      <c r="B10" s="191" t="s">
        <v>0</v>
      </c>
      <c r="C10" s="259" t="s">
        <v>25</v>
      </c>
      <c r="D10" s="294">
        <v>0.52100000000000002</v>
      </c>
      <c r="E10" s="295">
        <v>3.125</v>
      </c>
      <c r="F10" s="295">
        <v>7.5519999999999996</v>
      </c>
      <c r="G10" s="296">
        <v>12.260999999999999</v>
      </c>
      <c r="H10" s="297">
        <v>600</v>
      </c>
      <c r="I10" s="298">
        <v>1450</v>
      </c>
      <c r="J10" s="299">
        <v>2354.0230000000001</v>
      </c>
      <c r="K10" s="297">
        <v>241.667</v>
      </c>
      <c r="L10" s="299">
        <v>392.33699999999999</v>
      </c>
      <c r="M10" s="314">
        <v>162.346</v>
      </c>
    </row>
    <row r="11" spans="1:13">
      <c r="A11" s="467"/>
      <c r="B11" s="135" t="s">
        <v>1</v>
      </c>
      <c r="C11" s="260" t="s">
        <v>26</v>
      </c>
      <c r="D11" s="271">
        <v>1.218</v>
      </c>
      <c r="E11" s="268">
        <v>5.3959999999999999</v>
      </c>
      <c r="F11" s="268">
        <v>9.0510000000000002</v>
      </c>
      <c r="G11" s="272">
        <v>12.179</v>
      </c>
      <c r="H11" s="276">
        <v>442.85700000000003</v>
      </c>
      <c r="I11" s="269">
        <v>742.85699999999997</v>
      </c>
      <c r="J11" s="277">
        <v>999.51700000000005</v>
      </c>
      <c r="K11" s="276">
        <v>167.74199999999999</v>
      </c>
      <c r="L11" s="277">
        <v>225.697</v>
      </c>
      <c r="M11" s="315">
        <v>134.55000000000001</v>
      </c>
    </row>
    <row r="12" spans="1:13" ht="15.75" thickBot="1">
      <c r="A12" s="468"/>
      <c r="B12" s="192" t="s">
        <v>2</v>
      </c>
      <c r="C12" s="261" t="s">
        <v>27</v>
      </c>
      <c r="D12" s="273">
        <v>0.60199999999999998</v>
      </c>
      <c r="E12" s="274">
        <v>1.538</v>
      </c>
      <c r="F12" s="274">
        <v>3.01</v>
      </c>
      <c r="G12" s="275">
        <v>4.0739999999999998</v>
      </c>
      <c r="H12" s="278">
        <v>255.55600000000001</v>
      </c>
      <c r="I12" s="279">
        <v>500</v>
      </c>
      <c r="J12" s="280">
        <v>676.803</v>
      </c>
      <c r="K12" s="278">
        <v>195.65199999999999</v>
      </c>
      <c r="L12" s="280">
        <v>264.83600000000001</v>
      </c>
      <c r="M12" s="316">
        <v>135.36099999999999</v>
      </c>
    </row>
    <row r="13" spans="1:13">
      <c r="A13" s="477" t="s">
        <v>6</v>
      </c>
      <c r="B13" s="286" t="s">
        <v>0</v>
      </c>
      <c r="C13" s="287" t="s">
        <v>28</v>
      </c>
      <c r="D13" s="288">
        <v>4.3010000000000002</v>
      </c>
      <c r="E13" s="289">
        <v>12.903</v>
      </c>
      <c r="F13" s="289">
        <v>27.957000000000001</v>
      </c>
      <c r="G13" s="290">
        <v>28.571000000000002</v>
      </c>
      <c r="H13" s="291">
        <v>300</v>
      </c>
      <c r="I13" s="292">
        <v>650</v>
      </c>
      <c r="J13" s="293">
        <v>664.28599999999994</v>
      </c>
      <c r="K13" s="291">
        <v>216.667</v>
      </c>
      <c r="L13" s="293">
        <v>221.429</v>
      </c>
      <c r="M13" s="317">
        <v>102.19799999999999</v>
      </c>
    </row>
    <row r="14" spans="1:13">
      <c r="A14" s="467"/>
      <c r="B14" s="135" t="s">
        <v>1</v>
      </c>
      <c r="C14" s="260" t="s">
        <v>29</v>
      </c>
      <c r="D14" s="271">
        <v>6.218</v>
      </c>
      <c r="E14" s="268">
        <v>21.244</v>
      </c>
      <c r="F14" s="268">
        <v>26.943000000000001</v>
      </c>
      <c r="G14" s="272">
        <v>31.646000000000001</v>
      </c>
      <c r="H14" s="276">
        <v>341.66699999999997</v>
      </c>
      <c r="I14" s="269">
        <v>433.33300000000003</v>
      </c>
      <c r="J14" s="277">
        <v>508.96600000000001</v>
      </c>
      <c r="K14" s="276">
        <v>126.82899999999999</v>
      </c>
      <c r="L14" s="277">
        <v>148.96600000000001</v>
      </c>
      <c r="M14" s="315">
        <v>117.45399999999999</v>
      </c>
    </row>
    <row r="15" spans="1:13" ht="15.75" thickBot="1">
      <c r="A15" s="469"/>
      <c r="B15" s="300" t="s">
        <v>2</v>
      </c>
      <c r="C15" s="301" t="s">
        <v>30</v>
      </c>
      <c r="D15" s="302">
        <v>0</v>
      </c>
      <c r="E15" s="303">
        <v>0.877</v>
      </c>
      <c r="F15" s="303">
        <v>7.8949999999999996</v>
      </c>
      <c r="G15" s="304">
        <v>10.714</v>
      </c>
      <c r="H15" s="305" t="s">
        <v>317</v>
      </c>
      <c r="I15" s="306" t="s">
        <v>317</v>
      </c>
      <c r="J15" s="307" t="s">
        <v>317</v>
      </c>
      <c r="K15" s="305">
        <v>900</v>
      </c>
      <c r="L15" s="307">
        <v>1221.4290000000001</v>
      </c>
      <c r="M15" s="318">
        <v>135.714</v>
      </c>
    </row>
    <row r="16" spans="1:13">
      <c r="A16" s="466" t="s">
        <v>7</v>
      </c>
      <c r="B16" s="191" t="s">
        <v>0</v>
      </c>
      <c r="C16" s="259" t="s">
        <v>10</v>
      </c>
      <c r="D16" s="294">
        <v>0.40200000000000002</v>
      </c>
      <c r="E16" s="295">
        <v>3.6139999999999999</v>
      </c>
      <c r="F16" s="295">
        <v>8.8350000000000009</v>
      </c>
      <c r="G16" s="296">
        <v>17.61</v>
      </c>
      <c r="H16" s="297">
        <v>900</v>
      </c>
      <c r="I16" s="298">
        <v>2200</v>
      </c>
      <c r="J16" s="299">
        <v>4384.9059999999999</v>
      </c>
      <c r="K16" s="297">
        <v>244.44399999999999</v>
      </c>
      <c r="L16" s="299">
        <v>487.21199999999999</v>
      </c>
      <c r="M16" s="314">
        <v>199.31399999999999</v>
      </c>
    </row>
    <row r="17" spans="1:13">
      <c r="A17" s="467"/>
      <c r="B17" s="135" t="s">
        <v>1</v>
      </c>
      <c r="C17" s="260" t="s">
        <v>31</v>
      </c>
      <c r="D17" s="271">
        <v>1.341</v>
      </c>
      <c r="E17" s="268">
        <v>6.7060000000000004</v>
      </c>
      <c r="F17" s="268">
        <v>12.071999999999999</v>
      </c>
      <c r="G17" s="272">
        <v>18.321999999999999</v>
      </c>
      <c r="H17" s="276">
        <v>500</v>
      </c>
      <c r="I17" s="269">
        <v>900</v>
      </c>
      <c r="J17" s="277">
        <v>1366.029</v>
      </c>
      <c r="K17" s="276">
        <v>180</v>
      </c>
      <c r="L17" s="277">
        <v>273.20600000000002</v>
      </c>
      <c r="M17" s="315">
        <v>151.78100000000001</v>
      </c>
    </row>
    <row r="18" spans="1:13" ht="15.75" thickBot="1">
      <c r="A18" s="468"/>
      <c r="B18" s="192" t="s">
        <v>2</v>
      </c>
      <c r="C18" s="261" t="s">
        <v>32</v>
      </c>
      <c r="D18" s="273">
        <v>0.96199999999999997</v>
      </c>
      <c r="E18" s="274">
        <v>2.2440000000000002</v>
      </c>
      <c r="F18" s="274">
        <v>4.6470000000000002</v>
      </c>
      <c r="G18" s="275">
        <v>6.5129999999999999</v>
      </c>
      <c r="H18" s="278">
        <v>233.333</v>
      </c>
      <c r="I18" s="279">
        <v>483.33300000000003</v>
      </c>
      <c r="J18" s="280">
        <v>677.31100000000004</v>
      </c>
      <c r="K18" s="278">
        <v>207.143</v>
      </c>
      <c r="L18" s="280">
        <v>290.27600000000001</v>
      </c>
      <c r="M18" s="316">
        <v>140.13300000000001</v>
      </c>
    </row>
    <row r="19" spans="1:13">
      <c r="A19" s="477" t="s">
        <v>8</v>
      </c>
      <c r="B19" s="286" t="s">
        <v>0</v>
      </c>
      <c r="C19" s="287" t="s">
        <v>33</v>
      </c>
      <c r="D19" s="288">
        <v>0</v>
      </c>
      <c r="E19" s="289">
        <v>3.004</v>
      </c>
      <c r="F19" s="289">
        <v>7.2960000000000003</v>
      </c>
      <c r="G19" s="290">
        <v>14.856999999999999</v>
      </c>
      <c r="H19" s="291" t="s">
        <v>317</v>
      </c>
      <c r="I19" s="292" t="s">
        <v>317</v>
      </c>
      <c r="J19" s="293" t="s">
        <v>317</v>
      </c>
      <c r="K19" s="291">
        <v>242.857</v>
      </c>
      <c r="L19" s="293">
        <v>494.53100000000001</v>
      </c>
      <c r="M19" s="317">
        <v>203.63</v>
      </c>
    </row>
    <row r="20" spans="1:13">
      <c r="A20" s="467"/>
      <c r="B20" s="135" t="s">
        <v>1</v>
      </c>
      <c r="C20" s="260" t="s">
        <v>34</v>
      </c>
      <c r="D20" s="271">
        <v>0.81299999999999994</v>
      </c>
      <c r="E20" s="268">
        <v>3.089</v>
      </c>
      <c r="F20" s="268">
        <v>6.8289999999999997</v>
      </c>
      <c r="G20" s="272">
        <v>9.7189999999999994</v>
      </c>
      <c r="H20" s="276">
        <v>380</v>
      </c>
      <c r="I20" s="269">
        <v>840</v>
      </c>
      <c r="J20" s="277">
        <v>1195.396</v>
      </c>
      <c r="K20" s="276">
        <v>221.053</v>
      </c>
      <c r="L20" s="277">
        <v>314.57799999999997</v>
      </c>
      <c r="M20" s="315">
        <v>142.309</v>
      </c>
    </row>
    <row r="21" spans="1:13" ht="15.75" thickBot="1">
      <c r="A21" s="469"/>
      <c r="B21" s="300" t="s">
        <v>2</v>
      </c>
      <c r="C21" s="301" t="s">
        <v>35</v>
      </c>
      <c r="D21" s="302">
        <v>0.85799999999999998</v>
      </c>
      <c r="E21" s="303">
        <v>1.8240000000000001</v>
      </c>
      <c r="F21" s="303">
        <v>2.8969999999999998</v>
      </c>
      <c r="G21" s="304">
        <v>3.9489999999999998</v>
      </c>
      <c r="H21" s="305">
        <v>212.5</v>
      </c>
      <c r="I21" s="306">
        <v>337.5</v>
      </c>
      <c r="J21" s="307">
        <v>460.08499999999998</v>
      </c>
      <c r="K21" s="305">
        <v>158.82400000000001</v>
      </c>
      <c r="L21" s="307">
        <v>216.51</v>
      </c>
      <c r="M21" s="318">
        <v>136.321</v>
      </c>
    </row>
    <row r="22" spans="1:13">
      <c r="A22" s="466" t="s">
        <v>9</v>
      </c>
      <c r="B22" s="191" t="s">
        <v>0</v>
      </c>
      <c r="C22" s="259" t="s">
        <v>36</v>
      </c>
      <c r="D22" s="294">
        <v>0.54900000000000004</v>
      </c>
      <c r="E22" s="295">
        <v>1.099</v>
      </c>
      <c r="F22" s="295">
        <v>2.7469999999999999</v>
      </c>
      <c r="G22" s="296">
        <v>7.407</v>
      </c>
      <c r="H22" s="297">
        <v>200</v>
      </c>
      <c r="I22" s="298">
        <v>500</v>
      </c>
      <c r="J22" s="299">
        <v>1348.1479999999999</v>
      </c>
      <c r="K22" s="297">
        <v>250</v>
      </c>
      <c r="L22" s="299">
        <v>674.07399999999996</v>
      </c>
      <c r="M22" s="314">
        <v>269.63</v>
      </c>
    </row>
    <row r="23" spans="1:13">
      <c r="A23" s="467"/>
      <c r="B23" s="135" t="s">
        <v>1</v>
      </c>
      <c r="C23" s="260" t="s">
        <v>37</v>
      </c>
      <c r="D23" s="271">
        <v>0.19600000000000001</v>
      </c>
      <c r="E23" s="268">
        <v>2.3530000000000002</v>
      </c>
      <c r="F23" s="268">
        <v>5.0979999999999999</v>
      </c>
      <c r="G23" s="272">
        <v>8.5030000000000001</v>
      </c>
      <c r="H23" s="276">
        <v>1200</v>
      </c>
      <c r="I23" s="269">
        <v>2600</v>
      </c>
      <c r="J23" s="277">
        <v>4336.7349999999997</v>
      </c>
      <c r="K23" s="276">
        <v>216.667</v>
      </c>
      <c r="L23" s="277">
        <v>361.39499999999998</v>
      </c>
      <c r="M23" s="315">
        <v>166.797</v>
      </c>
    </row>
    <row r="24" spans="1:13" ht="15.75" thickBot="1">
      <c r="A24" s="468"/>
      <c r="B24" s="192" t="s">
        <v>2</v>
      </c>
      <c r="C24" s="261" t="s">
        <v>38</v>
      </c>
      <c r="D24" s="273">
        <v>0.57899999999999996</v>
      </c>
      <c r="E24" s="274">
        <v>1.042</v>
      </c>
      <c r="F24" s="274">
        <v>1.62</v>
      </c>
      <c r="G24" s="275">
        <v>3.0529999999999999</v>
      </c>
      <c r="H24" s="278">
        <v>180</v>
      </c>
      <c r="I24" s="279">
        <v>280</v>
      </c>
      <c r="J24" s="280">
        <v>527.63400000000001</v>
      </c>
      <c r="K24" s="278">
        <v>155.55600000000001</v>
      </c>
      <c r="L24" s="280">
        <v>293.13</v>
      </c>
      <c r="M24" s="316">
        <v>188.441</v>
      </c>
    </row>
    <row r="25" spans="1:13">
      <c r="A25" s="478" t="s">
        <v>11</v>
      </c>
      <c r="B25" s="286" t="s">
        <v>0</v>
      </c>
      <c r="C25" s="287" t="s">
        <v>39</v>
      </c>
      <c r="D25" s="288">
        <v>1.111</v>
      </c>
      <c r="E25" s="289">
        <v>2.222</v>
      </c>
      <c r="F25" s="289">
        <v>6.6669999999999998</v>
      </c>
      <c r="G25" s="290">
        <v>9.8360000000000003</v>
      </c>
      <c r="H25" s="291">
        <v>200</v>
      </c>
      <c r="I25" s="292">
        <v>600</v>
      </c>
      <c r="J25" s="293">
        <v>885.24599999999998</v>
      </c>
      <c r="K25" s="291">
        <v>300</v>
      </c>
      <c r="L25" s="293">
        <v>442.62299999999999</v>
      </c>
      <c r="M25" s="317">
        <v>147.541</v>
      </c>
    </row>
    <row r="26" spans="1:13">
      <c r="A26" s="474"/>
      <c r="B26" s="135" t="s">
        <v>1</v>
      </c>
      <c r="C26" s="260" t="s">
        <v>40</v>
      </c>
      <c r="D26" s="271">
        <v>2.7519999999999998</v>
      </c>
      <c r="E26" s="268">
        <v>5.0460000000000003</v>
      </c>
      <c r="F26" s="268">
        <v>6.4219999999999997</v>
      </c>
      <c r="G26" s="272">
        <v>9.3170000000000002</v>
      </c>
      <c r="H26" s="276">
        <v>183.333</v>
      </c>
      <c r="I26" s="269">
        <v>233.333</v>
      </c>
      <c r="J26" s="277">
        <v>338.50900000000001</v>
      </c>
      <c r="K26" s="276">
        <v>127.273</v>
      </c>
      <c r="L26" s="277">
        <v>184.64099999999999</v>
      </c>
      <c r="M26" s="315">
        <v>145.07499999999999</v>
      </c>
    </row>
    <row r="27" spans="1:13" ht="15.75" thickBot="1">
      <c r="A27" s="479"/>
      <c r="B27" s="300" t="s">
        <v>2</v>
      </c>
      <c r="C27" s="301" t="s">
        <v>41</v>
      </c>
      <c r="D27" s="302">
        <v>0.97799999999999998</v>
      </c>
      <c r="E27" s="303">
        <v>1.1739999999999999</v>
      </c>
      <c r="F27" s="303">
        <v>2.153</v>
      </c>
      <c r="G27" s="304">
        <v>2.7090000000000001</v>
      </c>
      <c r="H27" s="305">
        <v>120</v>
      </c>
      <c r="I27" s="306">
        <v>220</v>
      </c>
      <c r="J27" s="307">
        <v>276.89699999999999</v>
      </c>
      <c r="K27" s="305">
        <v>183.333</v>
      </c>
      <c r="L27" s="307">
        <v>230.74700000000001</v>
      </c>
      <c r="M27" s="318">
        <v>125.86199999999999</v>
      </c>
    </row>
    <row r="28" spans="1:13">
      <c r="A28" s="476" t="s">
        <v>12</v>
      </c>
      <c r="B28" s="191" t="s">
        <v>0</v>
      </c>
      <c r="C28" s="259" t="s">
        <v>42</v>
      </c>
      <c r="D28" s="294">
        <v>1.7609999999999999</v>
      </c>
      <c r="E28" s="295">
        <v>7.0419999999999998</v>
      </c>
      <c r="F28" s="295">
        <v>13.38</v>
      </c>
      <c r="G28" s="296">
        <v>18.009</v>
      </c>
      <c r="H28" s="297">
        <v>400</v>
      </c>
      <c r="I28" s="298">
        <v>760</v>
      </c>
      <c r="J28" s="299">
        <v>1022.938</v>
      </c>
      <c r="K28" s="297">
        <v>190</v>
      </c>
      <c r="L28" s="299">
        <v>255.73500000000001</v>
      </c>
      <c r="M28" s="314">
        <v>134.59700000000001</v>
      </c>
    </row>
    <row r="29" spans="1:13">
      <c r="A29" s="471"/>
      <c r="B29" s="135" t="s">
        <v>1</v>
      </c>
      <c r="C29" s="260" t="s">
        <v>43</v>
      </c>
      <c r="D29" s="271">
        <v>2.3290000000000002</v>
      </c>
      <c r="E29" s="268">
        <v>9.3170000000000002</v>
      </c>
      <c r="F29" s="268">
        <v>13.199</v>
      </c>
      <c r="G29" s="272">
        <v>17.489000000000001</v>
      </c>
      <c r="H29" s="276">
        <v>400</v>
      </c>
      <c r="I29" s="269">
        <v>566.66700000000003</v>
      </c>
      <c r="J29" s="277">
        <v>750.85199999999998</v>
      </c>
      <c r="K29" s="276">
        <v>141.667</v>
      </c>
      <c r="L29" s="277">
        <v>187.71299999999999</v>
      </c>
      <c r="M29" s="315">
        <v>132.50299999999999</v>
      </c>
    </row>
    <row r="30" spans="1:13" ht="15.75" thickBot="1">
      <c r="A30" s="472"/>
      <c r="B30" s="192" t="s">
        <v>2</v>
      </c>
      <c r="C30" s="261" t="s">
        <v>44</v>
      </c>
      <c r="D30" s="273">
        <v>0.53700000000000003</v>
      </c>
      <c r="E30" s="274">
        <v>1.208</v>
      </c>
      <c r="F30" s="274">
        <v>3.49</v>
      </c>
      <c r="G30" s="275">
        <v>4.9359999999999999</v>
      </c>
      <c r="H30" s="278">
        <v>225</v>
      </c>
      <c r="I30" s="279">
        <v>650</v>
      </c>
      <c r="J30" s="280">
        <v>919.33299999999997</v>
      </c>
      <c r="K30" s="278">
        <v>288.88900000000001</v>
      </c>
      <c r="L30" s="280">
        <v>408.59199999999998</v>
      </c>
      <c r="M30" s="316">
        <v>141.43600000000001</v>
      </c>
    </row>
    <row r="31" spans="1:13">
      <c r="A31" s="470" t="s">
        <v>13</v>
      </c>
      <c r="B31" s="286" t="s">
        <v>0</v>
      </c>
      <c r="C31" s="287" t="s">
        <v>45</v>
      </c>
      <c r="D31" s="288">
        <v>0</v>
      </c>
      <c r="E31" s="289">
        <v>0.68</v>
      </c>
      <c r="F31" s="289">
        <v>2.7210000000000001</v>
      </c>
      <c r="G31" s="290">
        <v>10.526</v>
      </c>
      <c r="H31" s="291" t="s">
        <v>317</v>
      </c>
      <c r="I31" s="292" t="s">
        <v>317</v>
      </c>
      <c r="J31" s="293" t="s">
        <v>317</v>
      </c>
      <c r="K31" s="291">
        <v>400</v>
      </c>
      <c r="L31" s="293">
        <v>1547.3679999999999</v>
      </c>
      <c r="M31" s="317">
        <v>386.84199999999998</v>
      </c>
    </row>
    <row r="32" spans="1:13">
      <c r="A32" s="471"/>
      <c r="B32" s="135" t="s">
        <v>1</v>
      </c>
      <c r="C32" s="260" t="s">
        <v>46</v>
      </c>
      <c r="D32" s="271">
        <v>0.221</v>
      </c>
      <c r="E32" s="268">
        <v>3.3109999999999999</v>
      </c>
      <c r="F32" s="268">
        <v>4.8570000000000002</v>
      </c>
      <c r="G32" s="272">
        <v>7.8070000000000004</v>
      </c>
      <c r="H32" s="276">
        <v>1500</v>
      </c>
      <c r="I32" s="269">
        <v>2200</v>
      </c>
      <c r="J32" s="277">
        <v>3536.431</v>
      </c>
      <c r="K32" s="276">
        <v>146.667</v>
      </c>
      <c r="L32" s="277">
        <v>235.762</v>
      </c>
      <c r="M32" s="315">
        <v>160.74700000000001</v>
      </c>
    </row>
    <row r="33" spans="1:13" ht="15.75" thickBot="1">
      <c r="A33" s="480"/>
      <c r="B33" s="300" t="s">
        <v>2</v>
      </c>
      <c r="C33" s="301" t="s">
        <v>47</v>
      </c>
      <c r="D33" s="302">
        <v>0.624</v>
      </c>
      <c r="E33" s="303">
        <v>1.04</v>
      </c>
      <c r="F33" s="303">
        <v>2.0790000000000002</v>
      </c>
      <c r="G33" s="304">
        <v>3.1829999999999998</v>
      </c>
      <c r="H33" s="305">
        <v>166.667</v>
      </c>
      <c r="I33" s="306">
        <v>333.33300000000003</v>
      </c>
      <c r="J33" s="307">
        <v>510.34500000000003</v>
      </c>
      <c r="K33" s="305">
        <v>200</v>
      </c>
      <c r="L33" s="307">
        <v>306.20699999999999</v>
      </c>
      <c r="M33" s="318">
        <v>153.10300000000001</v>
      </c>
    </row>
    <row r="34" spans="1:13" ht="15" customHeight="1">
      <c r="A34" s="473" t="s">
        <v>328</v>
      </c>
      <c r="B34" s="191" t="s">
        <v>0</v>
      </c>
      <c r="C34" s="259" t="s">
        <v>48</v>
      </c>
      <c r="D34" s="294">
        <v>0</v>
      </c>
      <c r="E34" s="295">
        <v>3.7429999999999999</v>
      </c>
      <c r="F34" s="295">
        <v>10.16</v>
      </c>
      <c r="G34" s="296">
        <v>19.327999999999999</v>
      </c>
      <c r="H34" s="297" t="s">
        <v>317</v>
      </c>
      <c r="I34" s="298" t="s">
        <v>317</v>
      </c>
      <c r="J34" s="299" t="s">
        <v>317</v>
      </c>
      <c r="K34" s="297">
        <v>271.42899999999997</v>
      </c>
      <c r="L34" s="299">
        <v>516.327</v>
      </c>
      <c r="M34" s="314">
        <v>190.226</v>
      </c>
    </row>
    <row r="35" spans="1:13">
      <c r="A35" s="474"/>
      <c r="B35" s="135" t="s">
        <v>1</v>
      </c>
      <c r="C35" s="260" t="s">
        <v>14</v>
      </c>
      <c r="D35" s="271">
        <v>0.874</v>
      </c>
      <c r="E35" s="268">
        <v>5.07</v>
      </c>
      <c r="F35" s="268">
        <v>12.413</v>
      </c>
      <c r="G35" s="272">
        <v>19.559000000000001</v>
      </c>
      <c r="H35" s="276">
        <v>580</v>
      </c>
      <c r="I35" s="269">
        <v>1420</v>
      </c>
      <c r="J35" s="277">
        <v>2237.576</v>
      </c>
      <c r="K35" s="276">
        <v>244.828</v>
      </c>
      <c r="L35" s="277">
        <v>385.78899999999999</v>
      </c>
      <c r="M35" s="315">
        <v>157.57599999999999</v>
      </c>
    </row>
    <row r="36" spans="1:13" ht="15.75" thickBot="1">
      <c r="A36" s="475"/>
      <c r="B36" s="192" t="s">
        <v>2</v>
      </c>
      <c r="C36" s="261" t="s">
        <v>49</v>
      </c>
      <c r="D36" s="273">
        <v>1.0089999999999999</v>
      </c>
      <c r="E36" s="274">
        <v>3.0259999999999998</v>
      </c>
      <c r="F36" s="274">
        <v>4.3230000000000004</v>
      </c>
      <c r="G36" s="275">
        <v>6.42</v>
      </c>
      <c r="H36" s="278">
        <v>300</v>
      </c>
      <c r="I36" s="279">
        <v>428.57100000000003</v>
      </c>
      <c r="J36" s="280">
        <v>636.52</v>
      </c>
      <c r="K36" s="278">
        <v>142.857</v>
      </c>
      <c r="L36" s="280">
        <v>212.173</v>
      </c>
      <c r="M36" s="316">
        <v>148.52099999999999</v>
      </c>
    </row>
    <row r="37" spans="1:13">
      <c r="A37" s="470" t="s">
        <v>15</v>
      </c>
      <c r="B37" s="286" t="s">
        <v>0</v>
      </c>
      <c r="C37" s="287" t="s">
        <v>50</v>
      </c>
      <c r="D37" s="288">
        <v>0</v>
      </c>
      <c r="E37" s="289">
        <v>0</v>
      </c>
      <c r="F37" s="289">
        <v>6.1219999999999999</v>
      </c>
      <c r="G37" s="290">
        <v>21.212</v>
      </c>
      <c r="H37" s="291" t="s">
        <v>317</v>
      </c>
      <c r="I37" s="292" t="s">
        <v>317</v>
      </c>
      <c r="J37" s="293" t="s">
        <v>317</v>
      </c>
      <c r="K37" s="291" t="s">
        <v>317</v>
      </c>
      <c r="L37" s="293" t="s">
        <v>317</v>
      </c>
      <c r="M37" s="317">
        <v>346.46499999999997</v>
      </c>
    </row>
    <row r="38" spans="1:13">
      <c r="A38" s="471"/>
      <c r="B38" s="135" t="s">
        <v>1</v>
      </c>
      <c r="C38" s="260" t="s">
        <v>16</v>
      </c>
      <c r="D38" s="271">
        <v>0</v>
      </c>
      <c r="E38" s="268">
        <v>1.9610000000000001</v>
      </c>
      <c r="F38" s="268">
        <v>8.8239999999999998</v>
      </c>
      <c r="G38" s="272">
        <v>19.297999999999998</v>
      </c>
      <c r="H38" s="276" t="s">
        <v>317</v>
      </c>
      <c r="I38" s="269" t="s">
        <v>317</v>
      </c>
      <c r="J38" s="277" t="s">
        <v>317</v>
      </c>
      <c r="K38" s="276">
        <v>450</v>
      </c>
      <c r="L38" s="277">
        <v>984.21100000000001</v>
      </c>
      <c r="M38" s="315">
        <v>218.71299999999999</v>
      </c>
    </row>
    <row r="39" spans="1:13" ht="15.75" thickBot="1">
      <c r="A39" s="480"/>
      <c r="B39" s="300" t="s">
        <v>2</v>
      </c>
      <c r="C39" s="301" t="s">
        <v>51</v>
      </c>
      <c r="D39" s="302">
        <v>0</v>
      </c>
      <c r="E39" s="303">
        <v>0</v>
      </c>
      <c r="F39" s="303">
        <v>1.9419999999999999</v>
      </c>
      <c r="G39" s="304">
        <v>6.25</v>
      </c>
      <c r="H39" s="305" t="s">
        <v>317</v>
      </c>
      <c r="I39" s="306" t="s">
        <v>317</v>
      </c>
      <c r="J39" s="307" t="s">
        <v>317</v>
      </c>
      <c r="K39" s="305" t="s">
        <v>317</v>
      </c>
      <c r="L39" s="307" t="s">
        <v>317</v>
      </c>
      <c r="M39" s="318">
        <v>321.875</v>
      </c>
    </row>
    <row r="40" spans="1:13">
      <c r="A40" s="476" t="s">
        <v>17</v>
      </c>
      <c r="B40" s="191" t="s">
        <v>0</v>
      </c>
      <c r="C40" s="259" t="s">
        <v>52</v>
      </c>
      <c r="D40" s="294">
        <v>1.0389999999999999</v>
      </c>
      <c r="E40" s="295">
        <v>6.234</v>
      </c>
      <c r="F40" s="295">
        <v>11.169</v>
      </c>
      <c r="G40" s="296">
        <v>16.484000000000002</v>
      </c>
      <c r="H40" s="297">
        <v>600</v>
      </c>
      <c r="I40" s="298">
        <v>1075</v>
      </c>
      <c r="J40" s="299">
        <v>1586.538</v>
      </c>
      <c r="K40" s="297">
        <v>179.167</v>
      </c>
      <c r="L40" s="299">
        <v>264.423</v>
      </c>
      <c r="M40" s="314">
        <v>147.58500000000001</v>
      </c>
    </row>
    <row r="41" spans="1:13">
      <c r="A41" s="471"/>
      <c r="B41" s="135" t="s">
        <v>1</v>
      </c>
      <c r="C41" s="260" t="s">
        <v>53</v>
      </c>
      <c r="D41" s="271">
        <v>1.206</v>
      </c>
      <c r="E41" s="268">
        <v>5.8159999999999998</v>
      </c>
      <c r="F41" s="268">
        <v>9.9290000000000003</v>
      </c>
      <c r="G41" s="272">
        <v>14.629</v>
      </c>
      <c r="H41" s="276">
        <v>482.35300000000001</v>
      </c>
      <c r="I41" s="269">
        <v>823.529</v>
      </c>
      <c r="J41" s="277">
        <v>1213.3510000000001</v>
      </c>
      <c r="K41" s="276">
        <v>170.732</v>
      </c>
      <c r="L41" s="277">
        <v>251.548</v>
      </c>
      <c r="M41" s="315">
        <v>147.33500000000001</v>
      </c>
    </row>
    <row r="42" spans="1:13" ht="15.75" thickBot="1">
      <c r="A42" s="472"/>
      <c r="B42" s="192" t="s">
        <v>2</v>
      </c>
      <c r="C42" s="261" t="s">
        <v>54</v>
      </c>
      <c r="D42" s="273">
        <v>0.82399999999999995</v>
      </c>
      <c r="E42" s="274">
        <v>1.9790000000000001</v>
      </c>
      <c r="F42" s="274">
        <v>3.133</v>
      </c>
      <c r="G42" s="275">
        <v>4.9130000000000003</v>
      </c>
      <c r="H42" s="278">
        <v>240</v>
      </c>
      <c r="I42" s="279">
        <v>380</v>
      </c>
      <c r="J42" s="280">
        <v>595.98299999999995</v>
      </c>
      <c r="K42" s="278">
        <v>158.333</v>
      </c>
      <c r="L42" s="280">
        <v>248.32599999999999</v>
      </c>
      <c r="M42" s="316">
        <v>156.83799999999999</v>
      </c>
    </row>
  </sheetData>
  <mergeCells count="13">
    <mergeCell ref="A40:A42"/>
    <mergeCell ref="A22:A24"/>
    <mergeCell ref="A25:A27"/>
    <mergeCell ref="A28:A30"/>
    <mergeCell ref="A31:A33"/>
    <mergeCell ref="A34:A36"/>
    <mergeCell ref="A37:A39"/>
    <mergeCell ref="A19:A21"/>
    <mergeCell ref="A4:A6"/>
    <mergeCell ref="A7:A9"/>
    <mergeCell ref="A10:A12"/>
    <mergeCell ref="A13:A15"/>
    <mergeCell ref="A16:A18"/>
  </mergeCells>
  <conditionalFormatting sqref="H4:H42">
    <cfRule type="aboveAverage" dxfId="35" priority="11" aboveAverage="0" stdDev="1"/>
    <cfRule type="aboveAverage" dxfId="34" priority="12" stdDev="1"/>
  </conditionalFormatting>
  <conditionalFormatting sqref="I4:I42">
    <cfRule type="aboveAverage" dxfId="33" priority="9" aboveAverage="0" stdDev="1"/>
    <cfRule type="aboveAverage" dxfId="32" priority="10" stdDev="1"/>
  </conditionalFormatting>
  <conditionalFormatting sqref="J4:J42">
    <cfRule type="aboveAverage" dxfId="31" priority="7" aboveAverage="0" stdDev="1"/>
    <cfRule type="aboveAverage" dxfId="30" priority="8" stdDev="1"/>
  </conditionalFormatting>
  <conditionalFormatting sqref="K4:K42">
    <cfRule type="aboveAverage" dxfId="29" priority="5" aboveAverage="0" stdDev="1"/>
    <cfRule type="aboveAverage" dxfId="28" priority="6" stdDev="1"/>
  </conditionalFormatting>
  <conditionalFormatting sqref="L4:L42">
    <cfRule type="aboveAverage" dxfId="27" priority="3" aboveAverage="0" stdDev="1"/>
    <cfRule type="aboveAverage" dxfId="26" priority="4" stdDev="1"/>
  </conditionalFormatting>
  <conditionalFormatting sqref="M4:M42">
    <cfRule type="aboveAverage" dxfId="25" priority="1" aboveAverage="0" stdDev="1"/>
    <cfRule type="aboveAverage" dxfId="24" priority="2" stdDev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B16F2-7E20-4902-A5A7-8860524C550B}">
  <dimension ref="A1:M42"/>
  <sheetViews>
    <sheetView showGridLines="0" workbookViewId="0">
      <pane xSplit="3" ySplit="3" topLeftCell="D22" activePane="bottomRight" state="frozen"/>
      <selection pane="topRight" activeCell="D1" sqref="D1"/>
      <selection pane="bottomLeft" activeCell="A3" sqref="A3"/>
      <selection pane="bottomRight" activeCell="H31" sqref="H31"/>
    </sheetView>
  </sheetViews>
  <sheetFormatPr defaultRowHeight="15"/>
  <cols>
    <col min="1" max="1" width="6" style="3" customWidth="1"/>
    <col min="2" max="2" width="12.28515625" style="3" customWidth="1"/>
    <col min="3" max="3" width="10.140625" style="3" customWidth="1"/>
    <col min="4" max="7" width="8.28515625" style="3" customWidth="1"/>
    <col min="8" max="13" width="9.5703125" style="3" customWidth="1"/>
    <col min="14" max="16384" width="9.140625" style="3"/>
  </cols>
  <sheetData>
    <row r="1" spans="1:13" ht="20.25">
      <c r="A1" s="181" t="s">
        <v>315</v>
      </c>
    </row>
    <row r="2" spans="1:13" ht="4.5" customHeight="1" thickBot="1"/>
    <row r="3" spans="1:13" ht="41.25" thickBot="1">
      <c r="A3" s="182"/>
      <c r="B3" s="183"/>
      <c r="C3" s="184" t="s">
        <v>18</v>
      </c>
      <c r="D3" s="322" t="s">
        <v>329</v>
      </c>
      <c r="E3" s="185" t="s">
        <v>330</v>
      </c>
      <c r="F3" s="185" t="s">
        <v>331</v>
      </c>
      <c r="G3" s="186" t="s">
        <v>332</v>
      </c>
      <c r="H3" s="323" t="s">
        <v>322</v>
      </c>
      <c r="I3" s="188" t="s">
        <v>323</v>
      </c>
      <c r="J3" s="189" t="s">
        <v>324</v>
      </c>
      <c r="K3" s="187" t="s">
        <v>325</v>
      </c>
      <c r="L3" s="184" t="s">
        <v>326</v>
      </c>
      <c r="M3" s="190" t="s">
        <v>327</v>
      </c>
    </row>
    <row r="4" spans="1:13">
      <c r="A4" s="466" t="s">
        <v>3</v>
      </c>
      <c r="B4" s="191" t="s">
        <v>0</v>
      </c>
      <c r="C4" s="259" t="s">
        <v>19</v>
      </c>
      <c r="D4" s="294">
        <v>36.01</v>
      </c>
      <c r="E4" s="295">
        <v>112.35</v>
      </c>
      <c r="F4" s="295">
        <v>162.97</v>
      </c>
      <c r="G4" s="296">
        <v>258.77999999999997</v>
      </c>
      <c r="H4" s="312">
        <v>311.97699999999998</v>
      </c>
      <c r="I4" s="298">
        <v>452.52300000000002</v>
      </c>
      <c r="J4" s="319">
        <v>718.59400000000005</v>
      </c>
      <c r="K4" s="297">
        <v>145.05000000000001</v>
      </c>
      <c r="L4" s="299">
        <v>230.33500000000001</v>
      </c>
      <c r="M4" s="310">
        <v>158.797</v>
      </c>
    </row>
    <row r="5" spans="1:13">
      <c r="A5" s="467"/>
      <c r="B5" s="135" t="s">
        <v>1</v>
      </c>
      <c r="C5" s="260" t="s">
        <v>20</v>
      </c>
      <c r="D5" s="271">
        <v>72.739999999999995</v>
      </c>
      <c r="E5" s="268">
        <v>193.92</v>
      </c>
      <c r="F5" s="268">
        <v>219.9</v>
      </c>
      <c r="G5" s="272">
        <v>276.11</v>
      </c>
      <c r="H5" s="270">
        <v>266.59899999999999</v>
      </c>
      <c r="I5" s="269">
        <v>302.31900000000002</v>
      </c>
      <c r="J5" s="320">
        <v>379.59100000000001</v>
      </c>
      <c r="K5" s="276">
        <v>113.398</v>
      </c>
      <c r="L5" s="277">
        <v>142.38300000000001</v>
      </c>
      <c r="M5" s="282">
        <v>125.56</v>
      </c>
    </row>
    <row r="6" spans="1:13" ht="15.75" thickBot="1">
      <c r="A6" s="468"/>
      <c r="B6" s="192" t="s">
        <v>2</v>
      </c>
      <c r="C6" s="261" t="s">
        <v>21</v>
      </c>
      <c r="D6" s="273">
        <v>44.18</v>
      </c>
      <c r="E6" s="274">
        <v>125.12</v>
      </c>
      <c r="F6" s="274">
        <v>155.79</v>
      </c>
      <c r="G6" s="275">
        <v>196.43</v>
      </c>
      <c r="H6" s="313">
        <v>283.197</v>
      </c>
      <c r="I6" s="279">
        <v>352.61799999999999</v>
      </c>
      <c r="J6" s="321">
        <v>444.62299999999999</v>
      </c>
      <c r="K6" s="278">
        <v>124.51300000000001</v>
      </c>
      <c r="L6" s="280">
        <v>157.00200000000001</v>
      </c>
      <c r="M6" s="283">
        <v>126.092</v>
      </c>
    </row>
    <row r="7" spans="1:13">
      <c r="A7" s="477" t="s">
        <v>4</v>
      </c>
      <c r="B7" s="286" t="s">
        <v>0</v>
      </c>
      <c r="C7" s="287" t="s">
        <v>22</v>
      </c>
      <c r="D7" s="288">
        <v>19.84</v>
      </c>
      <c r="E7" s="289">
        <v>115.76</v>
      </c>
      <c r="F7" s="289">
        <v>164.94</v>
      </c>
      <c r="G7" s="290">
        <v>274.51</v>
      </c>
      <c r="H7" s="324">
        <v>583.38499999999999</v>
      </c>
      <c r="I7" s="292">
        <v>831.22299999999996</v>
      </c>
      <c r="J7" s="325">
        <v>1383.3910000000001</v>
      </c>
      <c r="K7" s="291">
        <v>142.483</v>
      </c>
      <c r="L7" s="293">
        <v>237.13200000000001</v>
      </c>
      <c r="M7" s="309">
        <v>166.428</v>
      </c>
    </row>
    <row r="8" spans="1:13">
      <c r="A8" s="467"/>
      <c r="B8" s="135" t="s">
        <v>1</v>
      </c>
      <c r="C8" s="260" t="s">
        <v>23</v>
      </c>
      <c r="D8" s="271">
        <v>72.040000000000006</v>
      </c>
      <c r="E8" s="268">
        <v>191.55</v>
      </c>
      <c r="F8" s="268">
        <v>198.28</v>
      </c>
      <c r="G8" s="272">
        <v>250.19</v>
      </c>
      <c r="H8" s="270">
        <v>265.911</v>
      </c>
      <c r="I8" s="269">
        <v>275.24900000000002</v>
      </c>
      <c r="J8" s="320">
        <v>347.31200000000001</v>
      </c>
      <c r="K8" s="276">
        <v>103.512</v>
      </c>
      <c r="L8" s="277">
        <v>130.61199999999999</v>
      </c>
      <c r="M8" s="282">
        <v>126.181</v>
      </c>
    </row>
    <row r="9" spans="1:13" ht="15.75" thickBot="1">
      <c r="A9" s="469"/>
      <c r="B9" s="300" t="s">
        <v>2</v>
      </c>
      <c r="C9" s="301" t="s">
        <v>24</v>
      </c>
      <c r="D9" s="302">
        <v>28.37</v>
      </c>
      <c r="E9" s="303">
        <v>94.04</v>
      </c>
      <c r="F9" s="303">
        <v>119.33</v>
      </c>
      <c r="G9" s="304">
        <v>150.36000000000001</v>
      </c>
      <c r="H9" s="326">
        <v>331.42399999999998</v>
      </c>
      <c r="I9" s="306">
        <v>420.55</v>
      </c>
      <c r="J9" s="327">
        <v>529.93100000000004</v>
      </c>
      <c r="K9" s="305">
        <v>126.892</v>
      </c>
      <c r="L9" s="307">
        <v>159.89500000000001</v>
      </c>
      <c r="M9" s="308">
        <v>126.009</v>
      </c>
    </row>
    <row r="10" spans="1:13">
      <c r="A10" s="466" t="s">
        <v>5</v>
      </c>
      <c r="B10" s="191" t="s">
        <v>0</v>
      </c>
      <c r="C10" s="259" t="s">
        <v>25</v>
      </c>
      <c r="D10" s="294">
        <v>51.72</v>
      </c>
      <c r="E10" s="295">
        <v>109.04</v>
      </c>
      <c r="F10" s="295">
        <v>161.05000000000001</v>
      </c>
      <c r="G10" s="296">
        <v>243.24</v>
      </c>
      <c r="H10" s="312">
        <v>210.827</v>
      </c>
      <c r="I10" s="298">
        <v>311.387</v>
      </c>
      <c r="J10" s="319">
        <v>470.31200000000001</v>
      </c>
      <c r="K10" s="297">
        <v>147.69800000000001</v>
      </c>
      <c r="L10" s="299">
        <v>223.07900000000001</v>
      </c>
      <c r="M10" s="310">
        <v>151.03800000000001</v>
      </c>
    </row>
    <row r="11" spans="1:13">
      <c r="A11" s="467"/>
      <c r="B11" s="135" t="s">
        <v>1</v>
      </c>
      <c r="C11" s="260" t="s">
        <v>26</v>
      </c>
      <c r="D11" s="271">
        <v>73.25</v>
      </c>
      <c r="E11" s="268">
        <v>195.65</v>
      </c>
      <c r="F11" s="268">
        <v>235.71</v>
      </c>
      <c r="G11" s="272">
        <v>295.64</v>
      </c>
      <c r="H11" s="270">
        <v>267.09300000000002</v>
      </c>
      <c r="I11" s="269">
        <v>321.77999999999997</v>
      </c>
      <c r="J11" s="320">
        <v>403.59899999999999</v>
      </c>
      <c r="K11" s="276">
        <v>120.47499999999999</v>
      </c>
      <c r="L11" s="277">
        <v>151.108</v>
      </c>
      <c r="M11" s="282">
        <v>125.42700000000001</v>
      </c>
    </row>
    <row r="12" spans="1:13" ht="15.75" thickBot="1">
      <c r="A12" s="468"/>
      <c r="B12" s="192" t="s">
        <v>2</v>
      </c>
      <c r="C12" s="261" t="s">
        <v>27</v>
      </c>
      <c r="D12" s="273">
        <v>55.16</v>
      </c>
      <c r="E12" s="274">
        <v>146.71</v>
      </c>
      <c r="F12" s="274">
        <v>181.12</v>
      </c>
      <c r="G12" s="275">
        <v>228.88</v>
      </c>
      <c r="H12" s="313">
        <v>265.95699999999999</v>
      </c>
      <c r="I12" s="279">
        <v>328.334</v>
      </c>
      <c r="J12" s="321">
        <v>414.89499999999998</v>
      </c>
      <c r="K12" s="278">
        <v>123.45399999999999</v>
      </c>
      <c r="L12" s="280">
        <v>156.001</v>
      </c>
      <c r="M12" s="283">
        <v>126.364</v>
      </c>
    </row>
    <row r="13" spans="1:13">
      <c r="A13" s="477" t="s">
        <v>6</v>
      </c>
      <c r="B13" s="286" t="s">
        <v>0</v>
      </c>
      <c r="C13" s="287" t="s">
        <v>28</v>
      </c>
      <c r="D13" s="288">
        <v>8.23</v>
      </c>
      <c r="E13" s="289">
        <v>34.380000000000003</v>
      </c>
      <c r="F13" s="289">
        <v>84.22</v>
      </c>
      <c r="G13" s="290">
        <v>90.68</v>
      </c>
      <c r="H13" s="324">
        <v>417.50299999999999</v>
      </c>
      <c r="I13" s="292">
        <v>1022.752</v>
      </c>
      <c r="J13" s="325">
        <v>1101.1959999999999</v>
      </c>
      <c r="K13" s="291">
        <v>244.96899999999999</v>
      </c>
      <c r="L13" s="293">
        <v>263.75799999999998</v>
      </c>
      <c r="M13" s="309">
        <v>107.67</v>
      </c>
    </row>
    <row r="14" spans="1:13">
      <c r="A14" s="467"/>
      <c r="B14" s="135" t="s">
        <v>1</v>
      </c>
      <c r="C14" s="260" t="s">
        <v>29</v>
      </c>
      <c r="D14" s="271">
        <v>33.93</v>
      </c>
      <c r="E14" s="268">
        <v>44</v>
      </c>
      <c r="F14" s="268">
        <v>71.209999999999994</v>
      </c>
      <c r="G14" s="272">
        <v>113.13</v>
      </c>
      <c r="H14" s="270">
        <v>129.66999999999999</v>
      </c>
      <c r="I14" s="269">
        <v>209.869</v>
      </c>
      <c r="J14" s="320">
        <v>333.4</v>
      </c>
      <c r="K14" s="276">
        <v>161.84899999999999</v>
      </c>
      <c r="L14" s="277">
        <v>257.11500000000001</v>
      </c>
      <c r="M14" s="282">
        <v>158.86099999999999</v>
      </c>
    </row>
    <row r="15" spans="1:13" ht="15.75" thickBot="1">
      <c r="A15" s="469"/>
      <c r="B15" s="300" t="s">
        <v>2</v>
      </c>
      <c r="C15" s="301" t="s">
        <v>30</v>
      </c>
      <c r="D15" s="302">
        <v>18.23</v>
      </c>
      <c r="E15" s="303">
        <v>64.180000000000007</v>
      </c>
      <c r="F15" s="303">
        <v>59.21</v>
      </c>
      <c r="G15" s="304">
        <v>84.37</v>
      </c>
      <c r="H15" s="326">
        <v>351.99</v>
      </c>
      <c r="I15" s="306">
        <v>324.70800000000003</v>
      </c>
      <c r="J15" s="327">
        <v>462.69400000000002</v>
      </c>
      <c r="K15" s="305">
        <v>92.248999999999995</v>
      </c>
      <c r="L15" s="307">
        <v>131.45099999999999</v>
      </c>
      <c r="M15" s="308">
        <v>142.49600000000001</v>
      </c>
    </row>
    <row r="16" spans="1:13">
      <c r="A16" s="466" t="s">
        <v>7</v>
      </c>
      <c r="B16" s="191" t="s">
        <v>0</v>
      </c>
      <c r="C16" s="259" t="s">
        <v>10</v>
      </c>
      <c r="D16" s="294">
        <v>29.73</v>
      </c>
      <c r="E16" s="295">
        <v>106.48</v>
      </c>
      <c r="F16" s="295">
        <v>123.05</v>
      </c>
      <c r="G16" s="296">
        <v>247.57</v>
      </c>
      <c r="H16" s="312">
        <v>358.08800000000002</v>
      </c>
      <c r="I16" s="298">
        <v>413.84</v>
      </c>
      <c r="J16" s="319">
        <v>832.59699999999998</v>
      </c>
      <c r="K16" s="297">
        <v>115.569</v>
      </c>
      <c r="L16" s="299">
        <v>232.511</v>
      </c>
      <c r="M16" s="310">
        <v>201.18799999999999</v>
      </c>
    </row>
    <row r="17" spans="1:13">
      <c r="A17" s="467"/>
      <c r="B17" s="135" t="s">
        <v>1</v>
      </c>
      <c r="C17" s="260" t="s">
        <v>31</v>
      </c>
      <c r="D17" s="271">
        <v>79.11</v>
      </c>
      <c r="E17" s="268">
        <v>223.15</v>
      </c>
      <c r="F17" s="268">
        <v>222.87</v>
      </c>
      <c r="G17" s="272">
        <v>243.35</v>
      </c>
      <c r="H17" s="270">
        <v>282.07</v>
      </c>
      <c r="I17" s="269">
        <v>281.709</v>
      </c>
      <c r="J17" s="320">
        <v>307.59399999999999</v>
      </c>
      <c r="K17" s="276">
        <v>99.872</v>
      </c>
      <c r="L17" s="277">
        <v>109.04900000000001</v>
      </c>
      <c r="M17" s="282">
        <v>109.18899999999999</v>
      </c>
    </row>
    <row r="18" spans="1:13" ht="15.75" thickBot="1">
      <c r="A18" s="468"/>
      <c r="B18" s="192" t="s">
        <v>2</v>
      </c>
      <c r="C18" s="261" t="s">
        <v>32</v>
      </c>
      <c r="D18" s="273">
        <v>44.74</v>
      </c>
      <c r="E18" s="274">
        <v>140.32</v>
      </c>
      <c r="F18" s="274">
        <v>167.73</v>
      </c>
      <c r="G18" s="275">
        <v>185.82</v>
      </c>
      <c r="H18" s="313">
        <v>313.65899999999999</v>
      </c>
      <c r="I18" s="279">
        <v>374.94</v>
      </c>
      <c r="J18" s="321">
        <v>415.37299999999999</v>
      </c>
      <c r="K18" s="278">
        <v>119.53700000000001</v>
      </c>
      <c r="L18" s="280">
        <v>132.428</v>
      </c>
      <c r="M18" s="283">
        <v>110.78400000000001</v>
      </c>
    </row>
    <row r="19" spans="1:13">
      <c r="A19" s="477" t="s">
        <v>8</v>
      </c>
      <c r="B19" s="286" t="s">
        <v>0</v>
      </c>
      <c r="C19" s="287" t="s">
        <v>33</v>
      </c>
      <c r="D19" s="288">
        <v>58.89</v>
      </c>
      <c r="E19" s="289">
        <v>143.99</v>
      </c>
      <c r="F19" s="289">
        <v>214.47</v>
      </c>
      <c r="G19" s="290">
        <v>321.26</v>
      </c>
      <c r="H19" s="324">
        <v>244.50700000000001</v>
      </c>
      <c r="I19" s="292">
        <v>364.19400000000002</v>
      </c>
      <c r="J19" s="325">
        <v>545.529</v>
      </c>
      <c r="K19" s="291">
        <v>148.94999999999999</v>
      </c>
      <c r="L19" s="293">
        <v>223.113</v>
      </c>
      <c r="M19" s="309">
        <v>149.791</v>
      </c>
    </row>
    <row r="20" spans="1:13">
      <c r="A20" s="467"/>
      <c r="B20" s="135" t="s">
        <v>1</v>
      </c>
      <c r="C20" s="260" t="s">
        <v>34</v>
      </c>
      <c r="D20" s="271">
        <v>66</v>
      </c>
      <c r="E20" s="268">
        <v>200.3</v>
      </c>
      <c r="F20" s="268">
        <v>238.01</v>
      </c>
      <c r="G20" s="272">
        <v>302.63</v>
      </c>
      <c r="H20" s="270">
        <v>303.48399999999998</v>
      </c>
      <c r="I20" s="269">
        <v>360.62299999999999</v>
      </c>
      <c r="J20" s="320">
        <v>458.53100000000001</v>
      </c>
      <c r="K20" s="276">
        <v>118.828</v>
      </c>
      <c r="L20" s="277">
        <v>151.089</v>
      </c>
      <c r="M20" s="282">
        <v>127.149</v>
      </c>
    </row>
    <row r="21" spans="1:13" ht="15.75" thickBot="1">
      <c r="A21" s="469"/>
      <c r="B21" s="300" t="s">
        <v>2</v>
      </c>
      <c r="C21" s="301" t="s">
        <v>35</v>
      </c>
      <c r="D21" s="302">
        <v>43.43</v>
      </c>
      <c r="E21" s="303">
        <v>118.6</v>
      </c>
      <c r="F21" s="303">
        <v>151.74</v>
      </c>
      <c r="G21" s="304">
        <v>204.7</v>
      </c>
      <c r="H21" s="326">
        <v>273.10399999999998</v>
      </c>
      <c r="I21" s="306">
        <v>349.399</v>
      </c>
      <c r="J21" s="327">
        <v>471.34800000000001</v>
      </c>
      <c r="K21" s="305">
        <v>127.93600000000001</v>
      </c>
      <c r="L21" s="307">
        <v>172.589</v>
      </c>
      <c r="M21" s="308">
        <v>134.90199999999999</v>
      </c>
    </row>
    <row r="22" spans="1:13">
      <c r="A22" s="466" t="s">
        <v>9</v>
      </c>
      <c r="B22" s="191" t="s">
        <v>0</v>
      </c>
      <c r="C22" s="259" t="s">
        <v>36</v>
      </c>
      <c r="D22" s="294">
        <v>29.51</v>
      </c>
      <c r="E22" s="295">
        <v>119.73</v>
      </c>
      <c r="F22" s="295">
        <v>191.87</v>
      </c>
      <c r="G22" s="296">
        <v>293.91000000000003</v>
      </c>
      <c r="H22" s="312">
        <v>405.74</v>
      </c>
      <c r="I22" s="298">
        <v>650.21400000000006</v>
      </c>
      <c r="J22" s="319">
        <v>996.03700000000003</v>
      </c>
      <c r="K22" s="297">
        <v>160.25399999999999</v>
      </c>
      <c r="L22" s="299">
        <v>245.48699999999999</v>
      </c>
      <c r="M22" s="310">
        <v>153.18600000000001</v>
      </c>
    </row>
    <row r="23" spans="1:13">
      <c r="A23" s="467"/>
      <c r="B23" s="135" t="s">
        <v>1</v>
      </c>
      <c r="C23" s="260" t="s">
        <v>37</v>
      </c>
      <c r="D23" s="271">
        <v>87.16</v>
      </c>
      <c r="E23" s="268">
        <v>204.49</v>
      </c>
      <c r="F23" s="268">
        <v>250.43</v>
      </c>
      <c r="G23" s="272">
        <v>378.9</v>
      </c>
      <c r="H23" s="270">
        <v>234.61500000000001</v>
      </c>
      <c r="I23" s="269">
        <v>287.31299999999999</v>
      </c>
      <c r="J23" s="320">
        <v>434.709</v>
      </c>
      <c r="K23" s="276">
        <v>122.461</v>
      </c>
      <c r="L23" s="277">
        <v>185.286</v>
      </c>
      <c r="M23" s="282">
        <v>151.30199999999999</v>
      </c>
    </row>
    <row r="24" spans="1:13" ht="15.75" thickBot="1">
      <c r="A24" s="468"/>
      <c r="B24" s="192" t="s">
        <v>2</v>
      </c>
      <c r="C24" s="261" t="s">
        <v>38</v>
      </c>
      <c r="D24" s="273">
        <v>48.01</v>
      </c>
      <c r="E24" s="274">
        <v>129.19999999999999</v>
      </c>
      <c r="F24" s="274">
        <v>164.27</v>
      </c>
      <c r="G24" s="275">
        <v>209.57</v>
      </c>
      <c r="H24" s="313">
        <v>269.09699999999998</v>
      </c>
      <c r="I24" s="279">
        <v>342.13499999999999</v>
      </c>
      <c r="J24" s="321">
        <v>436.49700000000001</v>
      </c>
      <c r="K24" s="278">
        <v>127.142</v>
      </c>
      <c r="L24" s="280">
        <v>162.208</v>
      </c>
      <c r="M24" s="283">
        <v>127.58</v>
      </c>
    </row>
    <row r="25" spans="1:13">
      <c r="A25" s="478" t="s">
        <v>11</v>
      </c>
      <c r="B25" s="286" t="s">
        <v>0</v>
      </c>
      <c r="C25" s="287" t="s">
        <v>39</v>
      </c>
      <c r="D25" s="288">
        <v>19.350000000000001</v>
      </c>
      <c r="E25" s="289">
        <v>58.08</v>
      </c>
      <c r="F25" s="289">
        <v>78.760000000000005</v>
      </c>
      <c r="G25" s="290">
        <v>187.54</v>
      </c>
      <c r="H25" s="324">
        <v>300.22399999999999</v>
      </c>
      <c r="I25" s="292">
        <v>407.07</v>
      </c>
      <c r="J25" s="325">
        <v>969.34799999999996</v>
      </c>
      <c r="K25" s="291">
        <v>135.589</v>
      </c>
      <c r="L25" s="293">
        <v>322.875</v>
      </c>
      <c r="M25" s="309">
        <v>238.12799999999999</v>
      </c>
    </row>
    <row r="26" spans="1:13">
      <c r="A26" s="474"/>
      <c r="B26" s="135" t="s">
        <v>1</v>
      </c>
      <c r="C26" s="260" t="s">
        <v>40</v>
      </c>
      <c r="D26" s="271">
        <v>16.28</v>
      </c>
      <c r="E26" s="268">
        <v>68.25</v>
      </c>
      <c r="F26" s="268">
        <v>77.66</v>
      </c>
      <c r="G26" s="272">
        <v>130.44999999999999</v>
      </c>
      <c r="H26" s="270">
        <v>419.16199999999998</v>
      </c>
      <c r="I26" s="269">
        <v>476.95</v>
      </c>
      <c r="J26" s="320">
        <v>801.19200000000001</v>
      </c>
      <c r="K26" s="276">
        <v>113.78700000000001</v>
      </c>
      <c r="L26" s="277">
        <v>191.14099999999999</v>
      </c>
      <c r="M26" s="282">
        <v>167.982</v>
      </c>
    </row>
    <row r="27" spans="1:13" ht="15.75" thickBot="1">
      <c r="A27" s="479"/>
      <c r="B27" s="300" t="s">
        <v>2</v>
      </c>
      <c r="C27" s="301" t="s">
        <v>41</v>
      </c>
      <c r="D27" s="302">
        <v>16.78</v>
      </c>
      <c r="E27" s="303">
        <v>36.64</v>
      </c>
      <c r="F27" s="303">
        <v>39.869999999999997</v>
      </c>
      <c r="G27" s="304">
        <v>59.11</v>
      </c>
      <c r="H27" s="326">
        <v>218.32900000000001</v>
      </c>
      <c r="I27" s="306">
        <v>237.583</v>
      </c>
      <c r="J27" s="327">
        <v>352.22199999999998</v>
      </c>
      <c r="K27" s="305">
        <v>108.819</v>
      </c>
      <c r="L27" s="307">
        <v>161.32599999999999</v>
      </c>
      <c r="M27" s="308">
        <v>148.25200000000001</v>
      </c>
    </row>
    <row r="28" spans="1:13">
      <c r="A28" s="476" t="s">
        <v>12</v>
      </c>
      <c r="B28" s="191" t="s">
        <v>0</v>
      </c>
      <c r="C28" s="259" t="s">
        <v>42</v>
      </c>
      <c r="D28" s="294">
        <v>23.92</v>
      </c>
      <c r="E28" s="295">
        <v>78.97</v>
      </c>
      <c r="F28" s="295">
        <v>116.88</v>
      </c>
      <c r="G28" s="296">
        <v>193.85</v>
      </c>
      <c r="H28" s="312">
        <v>330.22699999999998</v>
      </c>
      <c r="I28" s="298">
        <v>488.721</v>
      </c>
      <c r="J28" s="319">
        <v>810.58799999999997</v>
      </c>
      <c r="K28" s="297">
        <v>147.99600000000001</v>
      </c>
      <c r="L28" s="299">
        <v>245.464</v>
      </c>
      <c r="M28" s="310">
        <v>165.85900000000001</v>
      </c>
    </row>
    <row r="29" spans="1:13">
      <c r="A29" s="471"/>
      <c r="B29" s="135" t="s">
        <v>1</v>
      </c>
      <c r="C29" s="260" t="s">
        <v>43</v>
      </c>
      <c r="D29" s="271">
        <v>71.010000000000005</v>
      </c>
      <c r="E29" s="268">
        <v>161.58000000000001</v>
      </c>
      <c r="F29" s="268">
        <v>194.24</v>
      </c>
      <c r="G29" s="272">
        <v>238.09</v>
      </c>
      <c r="H29" s="270">
        <v>227.54499999999999</v>
      </c>
      <c r="I29" s="269">
        <v>273.53399999999999</v>
      </c>
      <c r="J29" s="320">
        <v>335.29599999999999</v>
      </c>
      <c r="K29" s="276">
        <v>120.211</v>
      </c>
      <c r="L29" s="277">
        <v>147.35400000000001</v>
      </c>
      <c r="M29" s="282">
        <v>122.57899999999999</v>
      </c>
    </row>
    <row r="30" spans="1:13" ht="15.75" thickBot="1">
      <c r="A30" s="472"/>
      <c r="B30" s="192" t="s">
        <v>2</v>
      </c>
      <c r="C30" s="261" t="s">
        <v>44</v>
      </c>
      <c r="D30" s="273">
        <v>48.03</v>
      </c>
      <c r="E30" s="274">
        <v>158.41</v>
      </c>
      <c r="F30" s="274">
        <v>176.62</v>
      </c>
      <c r="G30" s="275">
        <v>225.47</v>
      </c>
      <c r="H30" s="313">
        <v>329.85399999999998</v>
      </c>
      <c r="I30" s="279">
        <v>367.774</v>
      </c>
      <c r="J30" s="321">
        <v>469.48500000000001</v>
      </c>
      <c r="K30" s="278">
        <v>111.496</v>
      </c>
      <c r="L30" s="280">
        <v>142.33099999999999</v>
      </c>
      <c r="M30" s="283">
        <v>127.65600000000001</v>
      </c>
    </row>
    <row r="31" spans="1:13">
      <c r="A31" s="470" t="s">
        <v>13</v>
      </c>
      <c r="B31" s="286" t="s">
        <v>0</v>
      </c>
      <c r="C31" s="287" t="s">
        <v>45</v>
      </c>
      <c r="D31" s="288">
        <v>48.26</v>
      </c>
      <c r="E31" s="289">
        <v>176.1</v>
      </c>
      <c r="F31" s="289">
        <v>262.38</v>
      </c>
      <c r="G31" s="290">
        <v>356.86</v>
      </c>
      <c r="H31" s="324">
        <v>364.89299999999997</v>
      </c>
      <c r="I31" s="292">
        <v>543.654</v>
      </c>
      <c r="J31" s="325">
        <v>739.41899999999998</v>
      </c>
      <c r="K31" s="291">
        <v>148.99</v>
      </c>
      <c r="L31" s="293">
        <v>202.64</v>
      </c>
      <c r="M31" s="309">
        <v>136.00899999999999</v>
      </c>
    </row>
    <row r="32" spans="1:13">
      <c r="A32" s="471"/>
      <c r="B32" s="135" t="s">
        <v>1</v>
      </c>
      <c r="C32" s="260" t="s">
        <v>46</v>
      </c>
      <c r="D32" s="271">
        <v>95.75</v>
      </c>
      <c r="E32" s="268">
        <v>260.52</v>
      </c>
      <c r="F32" s="268">
        <v>287.85000000000002</v>
      </c>
      <c r="G32" s="272">
        <v>387.29</v>
      </c>
      <c r="H32" s="270">
        <v>272.09100000000001</v>
      </c>
      <c r="I32" s="269">
        <v>300.63600000000002</v>
      </c>
      <c r="J32" s="320">
        <v>404.50099999999998</v>
      </c>
      <c r="K32" s="276">
        <v>110.491</v>
      </c>
      <c r="L32" s="277">
        <v>148.66399999999999</v>
      </c>
      <c r="M32" s="282">
        <v>134.54900000000001</v>
      </c>
    </row>
    <row r="33" spans="1:13" ht="15.75" thickBot="1">
      <c r="A33" s="480"/>
      <c r="B33" s="300" t="s">
        <v>2</v>
      </c>
      <c r="C33" s="301" t="s">
        <v>47</v>
      </c>
      <c r="D33" s="302">
        <v>54.17</v>
      </c>
      <c r="E33" s="303">
        <v>161.03</v>
      </c>
      <c r="F33" s="303">
        <v>198.09</v>
      </c>
      <c r="G33" s="304">
        <v>245.06</v>
      </c>
      <c r="H33" s="326">
        <v>297.25200000000001</v>
      </c>
      <c r="I33" s="306">
        <v>365.65699999999998</v>
      </c>
      <c r="J33" s="327">
        <v>452.35899999999998</v>
      </c>
      <c r="K33" s="305">
        <v>123.012</v>
      </c>
      <c r="L33" s="307">
        <v>152.18</v>
      </c>
      <c r="M33" s="308">
        <v>123.711</v>
      </c>
    </row>
    <row r="34" spans="1:13" ht="15" customHeight="1">
      <c r="A34" s="473" t="s">
        <v>328</v>
      </c>
      <c r="B34" s="191" t="s">
        <v>0</v>
      </c>
      <c r="C34" s="259" t="s">
        <v>48</v>
      </c>
      <c r="D34" s="294">
        <v>26.7</v>
      </c>
      <c r="E34" s="295">
        <v>134.68</v>
      </c>
      <c r="F34" s="295">
        <v>183.84</v>
      </c>
      <c r="G34" s="296">
        <v>267.72000000000003</v>
      </c>
      <c r="H34" s="312">
        <v>504.44099999999997</v>
      </c>
      <c r="I34" s="298">
        <v>688.58199999999999</v>
      </c>
      <c r="J34" s="319">
        <v>1002.755</v>
      </c>
      <c r="K34" s="297">
        <v>136.50399999999999</v>
      </c>
      <c r="L34" s="299">
        <v>198.785</v>
      </c>
      <c r="M34" s="310">
        <v>145.626</v>
      </c>
    </row>
    <row r="35" spans="1:13">
      <c r="A35" s="474"/>
      <c r="B35" s="135" t="s">
        <v>1</v>
      </c>
      <c r="C35" s="260" t="s">
        <v>14</v>
      </c>
      <c r="D35" s="271">
        <v>56.5</v>
      </c>
      <c r="E35" s="268">
        <v>200.25</v>
      </c>
      <c r="F35" s="268">
        <v>223.25</v>
      </c>
      <c r="G35" s="272">
        <v>278.2</v>
      </c>
      <c r="H35" s="270">
        <v>354.43700000000001</v>
      </c>
      <c r="I35" s="269">
        <v>395.154</v>
      </c>
      <c r="J35" s="320">
        <v>492.41800000000001</v>
      </c>
      <c r="K35" s="276">
        <v>111.488</v>
      </c>
      <c r="L35" s="277">
        <v>138.929</v>
      </c>
      <c r="M35" s="282">
        <v>124.614</v>
      </c>
    </row>
    <row r="36" spans="1:13" ht="15.75" thickBot="1">
      <c r="A36" s="475"/>
      <c r="B36" s="192" t="s">
        <v>2</v>
      </c>
      <c r="C36" s="261" t="s">
        <v>49</v>
      </c>
      <c r="D36" s="273">
        <v>51.9</v>
      </c>
      <c r="E36" s="274">
        <v>126.01</v>
      </c>
      <c r="F36" s="274">
        <v>184.48</v>
      </c>
      <c r="G36" s="275">
        <v>227.25</v>
      </c>
      <c r="H36" s="313">
        <v>242.81100000000001</v>
      </c>
      <c r="I36" s="279">
        <v>355.48</v>
      </c>
      <c r="J36" s="321">
        <v>437.88499999999999</v>
      </c>
      <c r="K36" s="278">
        <v>146.40199999999999</v>
      </c>
      <c r="L36" s="280">
        <v>180.34</v>
      </c>
      <c r="M36" s="283">
        <v>123.181</v>
      </c>
    </row>
    <row r="37" spans="1:13">
      <c r="A37" s="470" t="s">
        <v>15</v>
      </c>
      <c r="B37" s="286" t="s">
        <v>0</v>
      </c>
      <c r="C37" s="287" t="s">
        <v>50</v>
      </c>
      <c r="D37" s="288">
        <v>135.53</v>
      </c>
      <c r="E37" s="289">
        <v>129</v>
      </c>
      <c r="F37" s="289">
        <v>206.84</v>
      </c>
      <c r="G37" s="290">
        <v>491.07</v>
      </c>
      <c r="H37" s="324">
        <v>95.179000000000002</v>
      </c>
      <c r="I37" s="292">
        <v>152.608</v>
      </c>
      <c r="J37" s="325">
        <v>362.32</v>
      </c>
      <c r="K37" s="291">
        <v>160.33799999999999</v>
      </c>
      <c r="L37" s="293">
        <v>380.673</v>
      </c>
      <c r="M37" s="309">
        <v>237.41900000000001</v>
      </c>
    </row>
    <row r="38" spans="1:13">
      <c r="A38" s="471"/>
      <c r="B38" s="135" t="s">
        <v>1</v>
      </c>
      <c r="C38" s="260" t="s">
        <v>16</v>
      </c>
      <c r="D38" s="271">
        <v>193.21</v>
      </c>
      <c r="E38" s="268">
        <v>335.44</v>
      </c>
      <c r="F38" s="268">
        <v>365.41</v>
      </c>
      <c r="G38" s="272">
        <v>446.92</v>
      </c>
      <c r="H38" s="270">
        <v>173.61699999999999</v>
      </c>
      <c r="I38" s="269">
        <v>189.12899999999999</v>
      </c>
      <c r="J38" s="320">
        <v>231.315</v>
      </c>
      <c r="K38" s="276">
        <v>108.935</v>
      </c>
      <c r="L38" s="277">
        <v>133.233</v>
      </c>
      <c r="M38" s="282">
        <v>122.30500000000001</v>
      </c>
    </row>
    <row r="39" spans="1:13" ht="15.75" thickBot="1">
      <c r="A39" s="480"/>
      <c r="B39" s="300" t="s">
        <v>2</v>
      </c>
      <c r="C39" s="301" t="s">
        <v>51</v>
      </c>
      <c r="D39" s="302">
        <v>53.63</v>
      </c>
      <c r="E39" s="303">
        <v>149.46</v>
      </c>
      <c r="F39" s="303">
        <v>189.22</v>
      </c>
      <c r="G39" s="304">
        <v>267.68</v>
      </c>
      <c r="H39" s="326">
        <v>278.702</v>
      </c>
      <c r="I39" s="306">
        <v>352.851</v>
      </c>
      <c r="J39" s="327">
        <v>499.15199999999999</v>
      </c>
      <c r="K39" s="305">
        <v>126.605</v>
      </c>
      <c r="L39" s="307">
        <v>179.09899999999999</v>
      </c>
      <c r="M39" s="308">
        <v>141.46299999999999</v>
      </c>
    </row>
    <row r="40" spans="1:13">
      <c r="A40" s="476" t="s">
        <v>17</v>
      </c>
      <c r="B40" s="191" t="s">
        <v>0</v>
      </c>
      <c r="C40" s="259" t="s">
        <v>52</v>
      </c>
      <c r="D40" s="294">
        <v>46.18</v>
      </c>
      <c r="E40" s="295">
        <v>110.77</v>
      </c>
      <c r="F40" s="295">
        <v>174.43</v>
      </c>
      <c r="G40" s="296">
        <v>252.29</v>
      </c>
      <c r="H40" s="312">
        <v>239.87899999999999</v>
      </c>
      <c r="I40" s="298">
        <v>377.71899999999999</v>
      </c>
      <c r="J40" s="319">
        <v>546.33500000000004</v>
      </c>
      <c r="K40" s="297">
        <v>157.46199999999999</v>
      </c>
      <c r="L40" s="299">
        <v>227.755</v>
      </c>
      <c r="M40" s="310">
        <v>144.64099999999999</v>
      </c>
    </row>
    <row r="41" spans="1:13">
      <c r="A41" s="471"/>
      <c r="B41" s="135" t="s">
        <v>1</v>
      </c>
      <c r="C41" s="260" t="s">
        <v>53</v>
      </c>
      <c r="D41" s="271">
        <v>77.14</v>
      </c>
      <c r="E41" s="268">
        <v>191.32</v>
      </c>
      <c r="F41" s="268">
        <v>227.28</v>
      </c>
      <c r="G41" s="272">
        <v>283.81</v>
      </c>
      <c r="H41" s="270">
        <v>248.02600000000001</v>
      </c>
      <c r="I41" s="269">
        <v>294.64800000000002</v>
      </c>
      <c r="J41" s="320">
        <v>367.93099999999998</v>
      </c>
      <c r="K41" s="276">
        <v>118.797</v>
      </c>
      <c r="L41" s="277">
        <v>148.34399999999999</v>
      </c>
      <c r="M41" s="282">
        <v>124.871</v>
      </c>
    </row>
    <row r="42" spans="1:13" ht="15.75" thickBot="1">
      <c r="A42" s="472"/>
      <c r="B42" s="192" t="s">
        <v>2</v>
      </c>
      <c r="C42" s="261" t="s">
        <v>54</v>
      </c>
      <c r="D42" s="273">
        <v>35.409999999999997</v>
      </c>
      <c r="E42" s="274">
        <v>99.54</v>
      </c>
      <c r="F42" s="274">
        <v>126.13</v>
      </c>
      <c r="G42" s="275">
        <v>182.59</v>
      </c>
      <c r="H42" s="313">
        <v>281.09199999999998</v>
      </c>
      <c r="I42" s="279">
        <v>356.17599999999999</v>
      </c>
      <c r="J42" s="321">
        <v>515.60299999999995</v>
      </c>
      <c r="K42" s="278">
        <v>126.712</v>
      </c>
      <c r="L42" s="280">
        <v>183.429</v>
      </c>
      <c r="M42" s="283">
        <v>144.761</v>
      </c>
    </row>
  </sheetData>
  <mergeCells count="13">
    <mergeCell ref="A19:A21"/>
    <mergeCell ref="A4:A6"/>
    <mergeCell ref="A7:A9"/>
    <mergeCell ref="A10:A12"/>
    <mergeCell ref="A13:A15"/>
    <mergeCell ref="A16:A18"/>
    <mergeCell ref="A40:A42"/>
    <mergeCell ref="A22:A24"/>
    <mergeCell ref="A25:A27"/>
    <mergeCell ref="A28:A30"/>
    <mergeCell ref="A31:A33"/>
    <mergeCell ref="A34:A36"/>
    <mergeCell ref="A37:A39"/>
  </mergeCells>
  <conditionalFormatting sqref="H4:H42">
    <cfRule type="aboveAverage" dxfId="23" priority="11" aboveAverage="0" stdDev="1"/>
    <cfRule type="aboveAverage" dxfId="22" priority="12" stdDev="1"/>
  </conditionalFormatting>
  <conditionalFormatting sqref="I4:I42">
    <cfRule type="aboveAverage" dxfId="21" priority="9" aboveAverage="0" stdDev="1"/>
    <cfRule type="aboveAverage" dxfId="20" priority="10" stdDev="1"/>
  </conditionalFormatting>
  <conditionalFormatting sqref="J4:J42">
    <cfRule type="aboveAverage" dxfId="19" priority="7" aboveAverage="0" stdDev="1"/>
    <cfRule type="aboveAverage" dxfId="18" priority="8" stdDev="1"/>
  </conditionalFormatting>
  <conditionalFormatting sqref="K4:K42">
    <cfRule type="aboveAverage" dxfId="17" priority="5" aboveAverage="0" stdDev="1"/>
    <cfRule type="aboveAverage" dxfId="16" priority="6" stdDev="1"/>
  </conditionalFormatting>
  <conditionalFormatting sqref="L4:L42">
    <cfRule type="aboveAverage" dxfId="15" priority="3" aboveAverage="0" stdDev="1"/>
    <cfRule type="aboveAverage" dxfId="14" priority="4" stdDev="1"/>
  </conditionalFormatting>
  <conditionalFormatting sqref="M4:M42">
    <cfRule type="aboveAverage" dxfId="13" priority="1" aboveAverage="0" stdDev="1"/>
    <cfRule type="aboveAverage" dxfId="12" priority="2" stdDev="1"/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301F7-07BF-400D-BE38-31D1B49E4EFF}">
  <dimension ref="A1:M42"/>
  <sheetViews>
    <sheetView showGridLines="0" workbookViewId="0">
      <pane xSplit="3" ySplit="3" topLeftCell="D4" activePane="bottomRight" state="frozen"/>
      <selection pane="topRight" activeCell="D1" sqref="D1"/>
      <selection pane="bottomLeft" activeCell="A3" sqref="A3"/>
      <selection pane="bottomRight" sqref="A1:M1"/>
    </sheetView>
  </sheetViews>
  <sheetFormatPr defaultRowHeight="15"/>
  <cols>
    <col min="1" max="1" width="6" style="3" customWidth="1"/>
    <col min="2" max="2" width="12.28515625" style="3" customWidth="1"/>
    <col min="3" max="3" width="10.140625" style="3" customWidth="1"/>
    <col min="4" max="10" width="8.28515625" style="3" customWidth="1"/>
    <col min="11" max="13" width="8.85546875" style="3" customWidth="1"/>
    <col min="14" max="16384" width="9.140625" style="3"/>
  </cols>
  <sheetData>
    <row r="1" spans="1:13" ht="20.25">
      <c r="A1" s="181" t="s">
        <v>316</v>
      </c>
    </row>
    <row r="2" spans="1:13" ht="4.5" customHeight="1" thickBot="1"/>
    <row r="3" spans="1:13" ht="54.75" thickBot="1">
      <c r="A3" s="182"/>
      <c r="B3" s="183"/>
      <c r="C3" s="184" t="s">
        <v>18</v>
      </c>
      <c r="D3" s="322" t="s">
        <v>329</v>
      </c>
      <c r="E3" s="185" t="s">
        <v>330</v>
      </c>
      <c r="F3" s="185" t="s">
        <v>331</v>
      </c>
      <c r="G3" s="186" t="s">
        <v>332</v>
      </c>
      <c r="H3" s="187" t="s">
        <v>322</v>
      </c>
      <c r="I3" s="188" t="s">
        <v>323</v>
      </c>
      <c r="J3" s="184" t="s">
        <v>324</v>
      </c>
      <c r="K3" s="187" t="s">
        <v>325</v>
      </c>
      <c r="L3" s="184" t="s">
        <v>326</v>
      </c>
      <c r="M3" s="190" t="s">
        <v>327</v>
      </c>
    </row>
    <row r="4" spans="1:13">
      <c r="A4" s="477" t="s">
        <v>3</v>
      </c>
      <c r="B4" s="286" t="s">
        <v>0</v>
      </c>
      <c r="C4" s="287" t="s">
        <v>19</v>
      </c>
      <c r="D4" s="340">
        <v>513.88054054054044</v>
      </c>
      <c r="E4" s="341">
        <v>720.92396396396396</v>
      </c>
      <c r="F4" s="341">
        <v>789.79897260273992</v>
      </c>
      <c r="G4" s="342">
        <v>846.82337748344366</v>
      </c>
      <c r="H4" s="291">
        <v>140.29</v>
      </c>
      <c r="I4" s="292">
        <v>153.69300000000001</v>
      </c>
      <c r="J4" s="293">
        <v>164.79</v>
      </c>
      <c r="K4" s="291">
        <v>109.554</v>
      </c>
      <c r="L4" s="293">
        <v>117.464</v>
      </c>
      <c r="M4" s="309">
        <v>107.22</v>
      </c>
    </row>
    <row r="5" spans="1:13">
      <c r="A5" s="467"/>
      <c r="B5" s="135" t="s">
        <v>1</v>
      </c>
      <c r="C5" s="260" t="s">
        <v>20</v>
      </c>
      <c r="D5" s="333">
        <v>695.62589473684181</v>
      </c>
      <c r="E5" s="328">
        <v>808.30377969762446</v>
      </c>
      <c r="F5" s="328">
        <v>867.83312757201577</v>
      </c>
      <c r="G5" s="334">
        <v>940.20013404825795</v>
      </c>
      <c r="H5" s="276">
        <v>116.19799999999999</v>
      </c>
      <c r="I5" s="269">
        <v>124.756</v>
      </c>
      <c r="J5" s="277">
        <v>135.15899999999999</v>
      </c>
      <c r="K5" s="276">
        <v>107.36499999999999</v>
      </c>
      <c r="L5" s="277">
        <v>116.318</v>
      </c>
      <c r="M5" s="282">
        <v>108.339</v>
      </c>
    </row>
    <row r="6" spans="1:13" ht="15.75" thickBot="1">
      <c r="A6" s="469"/>
      <c r="B6" s="300" t="s">
        <v>2</v>
      </c>
      <c r="C6" s="301" t="s">
        <v>21</v>
      </c>
      <c r="D6" s="343">
        <v>716.21777777777743</v>
      </c>
      <c r="E6" s="344">
        <v>784.05616966580999</v>
      </c>
      <c r="F6" s="344">
        <v>888.19264285714269</v>
      </c>
      <c r="G6" s="345">
        <v>914.56420398010061</v>
      </c>
      <c r="H6" s="305">
        <v>109.47199999999999</v>
      </c>
      <c r="I6" s="306">
        <v>124.012</v>
      </c>
      <c r="J6" s="307">
        <v>127.694</v>
      </c>
      <c r="K6" s="305">
        <v>113.282</v>
      </c>
      <c r="L6" s="307">
        <v>116.645</v>
      </c>
      <c r="M6" s="308">
        <v>102.96899999999999</v>
      </c>
    </row>
    <row r="7" spans="1:13">
      <c r="A7" s="466" t="s">
        <v>4</v>
      </c>
      <c r="B7" s="191" t="s">
        <v>0</v>
      </c>
      <c r="C7" s="259" t="s">
        <v>22</v>
      </c>
      <c r="D7" s="330">
        <v>423.07687500000003</v>
      </c>
      <c r="E7" s="331">
        <v>701.95517241379298</v>
      </c>
      <c r="F7" s="331">
        <v>766.4344736842105</v>
      </c>
      <c r="G7" s="332">
        <v>871.3108860759495</v>
      </c>
      <c r="H7" s="297">
        <v>165.917</v>
      </c>
      <c r="I7" s="298">
        <v>181.15700000000001</v>
      </c>
      <c r="J7" s="299">
        <v>205.946</v>
      </c>
      <c r="K7" s="297">
        <v>109.18600000000001</v>
      </c>
      <c r="L7" s="299">
        <v>124.126</v>
      </c>
      <c r="M7" s="310">
        <v>113.684</v>
      </c>
    </row>
    <row r="8" spans="1:13">
      <c r="A8" s="467"/>
      <c r="B8" s="135" t="s">
        <v>1</v>
      </c>
      <c r="C8" s="260" t="s">
        <v>23</v>
      </c>
      <c r="D8" s="333">
        <v>682.13717948717965</v>
      </c>
      <c r="E8" s="328">
        <v>763.05517241379312</v>
      </c>
      <c r="F8" s="328">
        <v>784.15721393034858</v>
      </c>
      <c r="G8" s="334">
        <v>802.647810650888</v>
      </c>
      <c r="H8" s="276">
        <v>111.86199999999999</v>
      </c>
      <c r="I8" s="269">
        <v>114.956</v>
      </c>
      <c r="J8" s="277">
        <v>117.667</v>
      </c>
      <c r="K8" s="276">
        <v>102.765</v>
      </c>
      <c r="L8" s="277">
        <v>105.18899999999999</v>
      </c>
      <c r="M8" s="282">
        <v>102.358</v>
      </c>
    </row>
    <row r="9" spans="1:13" ht="15.75" thickBot="1">
      <c r="A9" s="468"/>
      <c r="B9" s="192" t="s">
        <v>2</v>
      </c>
      <c r="C9" s="261" t="s">
        <v>24</v>
      </c>
      <c r="D9" s="346">
        <v>653.96450000000004</v>
      </c>
      <c r="E9" s="347">
        <v>684.10182481751826</v>
      </c>
      <c r="F9" s="347">
        <v>760.78430463576171</v>
      </c>
      <c r="G9" s="348">
        <v>815.64062937062909</v>
      </c>
      <c r="H9" s="278">
        <v>104.608</v>
      </c>
      <c r="I9" s="279">
        <v>116.334</v>
      </c>
      <c r="J9" s="280">
        <v>124.72199999999999</v>
      </c>
      <c r="K9" s="278">
        <v>111.209</v>
      </c>
      <c r="L9" s="280">
        <v>119.22799999999999</v>
      </c>
      <c r="M9" s="283">
        <v>107.21</v>
      </c>
    </row>
    <row r="10" spans="1:13">
      <c r="A10" s="477" t="s">
        <v>5</v>
      </c>
      <c r="B10" s="286" t="s">
        <v>0</v>
      </c>
      <c r="C10" s="287" t="s">
        <v>25</v>
      </c>
      <c r="D10" s="340">
        <v>583.06428571428569</v>
      </c>
      <c r="E10" s="341">
        <v>741.68226415094341</v>
      </c>
      <c r="F10" s="341">
        <v>815.16614285714309</v>
      </c>
      <c r="G10" s="342">
        <v>819.95513888888877</v>
      </c>
      <c r="H10" s="291">
        <v>127.20399999999999</v>
      </c>
      <c r="I10" s="292">
        <v>139.80699999999999</v>
      </c>
      <c r="J10" s="293">
        <v>140.62899999999999</v>
      </c>
      <c r="K10" s="291">
        <v>109.908</v>
      </c>
      <c r="L10" s="293">
        <v>110.553</v>
      </c>
      <c r="M10" s="309">
        <v>100.587</v>
      </c>
    </row>
    <row r="11" spans="1:13">
      <c r="A11" s="467"/>
      <c r="B11" s="135" t="s">
        <v>1</v>
      </c>
      <c r="C11" s="260" t="s">
        <v>26</v>
      </c>
      <c r="D11" s="333">
        <v>705.01982142857116</v>
      </c>
      <c r="E11" s="328">
        <v>843.6325000000005</v>
      </c>
      <c r="F11" s="328">
        <v>926.84666666666703</v>
      </c>
      <c r="G11" s="334">
        <v>1054.1527941176473</v>
      </c>
      <c r="H11" s="276">
        <v>119.661</v>
      </c>
      <c r="I11" s="269">
        <v>131.464</v>
      </c>
      <c r="J11" s="277">
        <v>149.52099999999999</v>
      </c>
      <c r="K11" s="276">
        <v>109.864</v>
      </c>
      <c r="L11" s="277">
        <v>124.95399999999999</v>
      </c>
      <c r="M11" s="282">
        <v>113.735</v>
      </c>
    </row>
    <row r="12" spans="1:13" ht="15.75" thickBot="1">
      <c r="A12" s="469"/>
      <c r="B12" s="300" t="s">
        <v>2</v>
      </c>
      <c r="C12" s="301" t="s">
        <v>27</v>
      </c>
      <c r="D12" s="343">
        <v>740.1613461538459</v>
      </c>
      <c r="E12" s="344">
        <v>838.39642857142894</v>
      </c>
      <c r="F12" s="344">
        <v>959.71182156133875</v>
      </c>
      <c r="G12" s="345">
        <v>969.18223938224014</v>
      </c>
      <c r="H12" s="305">
        <v>113.27200000000001</v>
      </c>
      <c r="I12" s="306">
        <v>129.66300000000001</v>
      </c>
      <c r="J12" s="307">
        <v>130.94200000000001</v>
      </c>
      <c r="K12" s="305">
        <v>114.47</v>
      </c>
      <c r="L12" s="307">
        <v>115.6</v>
      </c>
      <c r="M12" s="308">
        <v>100.98699999999999</v>
      </c>
    </row>
    <row r="13" spans="1:13">
      <c r="A13" s="466" t="s">
        <v>6</v>
      </c>
      <c r="B13" s="191" t="s">
        <v>0</v>
      </c>
      <c r="C13" s="259" t="s">
        <v>28</v>
      </c>
      <c r="D13" s="330">
        <v>584.69000000000005</v>
      </c>
      <c r="E13" s="331">
        <v>455.21333333333331</v>
      </c>
      <c r="F13" s="331">
        <v>776.7733333333332</v>
      </c>
      <c r="G13" s="332">
        <v>593.2590909090909</v>
      </c>
      <c r="H13" s="297">
        <v>77.855999999999995</v>
      </c>
      <c r="I13" s="298">
        <v>132.852</v>
      </c>
      <c r="J13" s="299">
        <v>101.46599999999999</v>
      </c>
      <c r="K13" s="297">
        <v>170.63900000000001</v>
      </c>
      <c r="L13" s="299">
        <v>130.32599999999999</v>
      </c>
      <c r="M13" s="310">
        <v>76.375</v>
      </c>
    </row>
    <row r="14" spans="1:13">
      <c r="A14" s="467"/>
      <c r="B14" s="135" t="s">
        <v>1</v>
      </c>
      <c r="C14" s="260" t="s">
        <v>29</v>
      </c>
      <c r="D14" s="333">
        <v>753.66428571428582</v>
      </c>
      <c r="E14" s="328">
        <v>515.58062500000005</v>
      </c>
      <c r="F14" s="328">
        <v>825.245</v>
      </c>
      <c r="G14" s="334">
        <v>707.62120000000004</v>
      </c>
      <c r="H14" s="276">
        <v>68.41</v>
      </c>
      <c r="I14" s="269">
        <v>109.498</v>
      </c>
      <c r="J14" s="277">
        <v>93.891000000000005</v>
      </c>
      <c r="K14" s="276">
        <v>160.06100000000001</v>
      </c>
      <c r="L14" s="277">
        <v>137.24700000000001</v>
      </c>
      <c r="M14" s="282">
        <v>85.747</v>
      </c>
    </row>
    <row r="15" spans="1:13" ht="15.75" thickBot="1">
      <c r="A15" s="468"/>
      <c r="B15" s="192" t="s">
        <v>2</v>
      </c>
      <c r="C15" s="261" t="s">
        <v>30</v>
      </c>
      <c r="D15" s="346">
        <v>632.89</v>
      </c>
      <c r="E15" s="347">
        <v>571.6783333333334</v>
      </c>
      <c r="F15" s="347">
        <v>644.27750000000003</v>
      </c>
      <c r="G15" s="348">
        <v>584.69090909090914</v>
      </c>
      <c r="H15" s="278">
        <v>90.328000000000003</v>
      </c>
      <c r="I15" s="279">
        <v>101.79900000000001</v>
      </c>
      <c r="J15" s="280">
        <v>92.384</v>
      </c>
      <c r="K15" s="278">
        <v>112.699</v>
      </c>
      <c r="L15" s="280">
        <v>102.276</v>
      </c>
      <c r="M15" s="283">
        <v>90.751000000000005</v>
      </c>
    </row>
    <row r="16" spans="1:13">
      <c r="A16" s="477" t="s">
        <v>7</v>
      </c>
      <c r="B16" s="286" t="s">
        <v>0</v>
      </c>
      <c r="C16" s="287" t="s">
        <v>10</v>
      </c>
      <c r="D16" s="340">
        <v>455.94357142857154</v>
      </c>
      <c r="E16" s="341">
        <v>667.71837837837847</v>
      </c>
      <c r="F16" s="341">
        <v>594.08909090909083</v>
      </c>
      <c r="G16" s="342">
        <v>712.08538461538467</v>
      </c>
      <c r="H16" s="291">
        <v>146.44800000000001</v>
      </c>
      <c r="I16" s="292">
        <v>130.29900000000001</v>
      </c>
      <c r="J16" s="293">
        <v>156.178</v>
      </c>
      <c r="K16" s="291">
        <v>88.972999999999999</v>
      </c>
      <c r="L16" s="293">
        <v>106.645</v>
      </c>
      <c r="M16" s="309">
        <v>119.86199999999999</v>
      </c>
    </row>
    <row r="17" spans="1:13">
      <c r="A17" s="467"/>
      <c r="B17" s="135" t="s">
        <v>1</v>
      </c>
      <c r="C17" s="260" t="s">
        <v>31</v>
      </c>
      <c r="D17" s="333">
        <v>577.40098765432094</v>
      </c>
      <c r="E17" s="328">
        <v>737.06392857142896</v>
      </c>
      <c r="F17" s="328">
        <v>761.81336898395739</v>
      </c>
      <c r="G17" s="334">
        <v>814.50969230769203</v>
      </c>
      <c r="H17" s="276">
        <v>127.652</v>
      </c>
      <c r="I17" s="269">
        <v>131.93799999999999</v>
      </c>
      <c r="J17" s="277">
        <v>141.065</v>
      </c>
      <c r="K17" s="276">
        <v>103.358</v>
      </c>
      <c r="L17" s="277">
        <v>110.50700000000001</v>
      </c>
      <c r="M17" s="282">
        <v>106.917</v>
      </c>
    </row>
    <row r="18" spans="1:13" ht="15.75" thickBot="1">
      <c r="A18" s="469"/>
      <c r="B18" s="300" t="s">
        <v>2</v>
      </c>
      <c r="C18" s="301" t="s">
        <v>32</v>
      </c>
      <c r="D18" s="343">
        <v>647.71749999999997</v>
      </c>
      <c r="E18" s="344">
        <v>688.62743801652925</v>
      </c>
      <c r="F18" s="344">
        <v>760.13102362204711</v>
      </c>
      <c r="G18" s="345">
        <v>761.28812500000004</v>
      </c>
      <c r="H18" s="305">
        <v>106.316</v>
      </c>
      <c r="I18" s="306">
        <v>117.355</v>
      </c>
      <c r="J18" s="307">
        <v>117.53400000000001</v>
      </c>
      <c r="K18" s="305">
        <v>110.383</v>
      </c>
      <c r="L18" s="307">
        <v>110.55200000000001</v>
      </c>
      <c r="M18" s="308">
        <v>100.152</v>
      </c>
    </row>
    <row r="19" spans="1:13">
      <c r="A19" s="466" t="s">
        <v>8</v>
      </c>
      <c r="B19" s="191" t="s">
        <v>0</v>
      </c>
      <c r="C19" s="259" t="s">
        <v>33</v>
      </c>
      <c r="D19" s="330">
        <v>577.48076923076928</v>
      </c>
      <c r="E19" s="331">
        <v>729.89477272727265</v>
      </c>
      <c r="F19" s="331">
        <v>862.74981818181845</v>
      </c>
      <c r="G19" s="332">
        <v>929.64385964912276</v>
      </c>
      <c r="H19" s="297">
        <v>126.393</v>
      </c>
      <c r="I19" s="298">
        <v>149.399</v>
      </c>
      <c r="J19" s="299">
        <v>160.983</v>
      </c>
      <c r="K19" s="297">
        <v>118.202</v>
      </c>
      <c r="L19" s="299">
        <v>127.367</v>
      </c>
      <c r="M19" s="310">
        <v>107.754</v>
      </c>
    </row>
    <row r="20" spans="1:13">
      <c r="A20" s="467"/>
      <c r="B20" s="135" t="s">
        <v>1</v>
      </c>
      <c r="C20" s="260" t="s">
        <v>34</v>
      </c>
      <c r="D20" s="333">
        <v>716.6611764705882</v>
      </c>
      <c r="E20" s="328">
        <v>830.90710344827551</v>
      </c>
      <c r="F20" s="328">
        <v>885.70327044025089</v>
      </c>
      <c r="G20" s="334">
        <v>994.04932203389797</v>
      </c>
      <c r="H20" s="276">
        <v>115.941</v>
      </c>
      <c r="I20" s="269">
        <v>123.587</v>
      </c>
      <c r="J20" s="277">
        <v>138.70599999999999</v>
      </c>
      <c r="K20" s="276">
        <v>106.595</v>
      </c>
      <c r="L20" s="277">
        <v>119.634</v>
      </c>
      <c r="M20" s="282">
        <v>112.233</v>
      </c>
    </row>
    <row r="21" spans="1:13" ht="15.75" thickBot="1">
      <c r="A21" s="468"/>
      <c r="B21" s="192" t="s">
        <v>2</v>
      </c>
      <c r="C21" s="261" t="s">
        <v>35</v>
      </c>
      <c r="D21" s="346">
        <v>662.58678571428572</v>
      </c>
      <c r="E21" s="347">
        <v>791.37148148148117</v>
      </c>
      <c r="F21" s="347">
        <v>839.36891719745211</v>
      </c>
      <c r="G21" s="348">
        <v>956.20053691275189</v>
      </c>
      <c r="H21" s="278">
        <v>119.437</v>
      </c>
      <c r="I21" s="279">
        <v>126.681</v>
      </c>
      <c r="J21" s="280">
        <v>144.31299999999999</v>
      </c>
      <c r="K21" s="278">
        <v>106.065</v>
      </c>
      <c r="L21" s="280">
        <v>120.828</v>
      </c>
      <c r="M21" s="283">
        <v>113.919</v>
      </c>
    </row>
    <row r="22" spans="1:13">
      <c r="A22" s="477" t="s">
        <v>9</v>
      </c>
      <c r="B22" s="286" t="s">
        <v>0</v>
      </c>
      <c r="C22" s="287" t="s">
        <v>36</v>
      </c>
      <c r="D22" s="340">
        <v>504.27000000000004</v>
      </c>
      <c r="E22" s="341">
        <v>852.9304166666667</v>
      </c>
      <c r="F22" s="341">
        <v>913.90868421052608</v>
      </c>
      <c r="G22" s="342">
        <v>1010.5270967741936</v>
      </c>
      <c r="H22" s="291">
        <v>169.142</v>
      </c>
      <c r="I22" s="292">
        <v>181.23400000000001</v>
      </c>
      <c r="J22" s="293">
        <v>200.39400000000001</v>
      </c>
      <c r="K22" s="291">
        <v>107.149</v>
      </c>
      <c r="L22" s="293">
        <v>118.477</v>
      </c>
      <c r="M22" s="309">
        <v>110.572</v>
      </c>
    </row>
    <row r="23" spans="1:13">
      <c r="A23" s="467"/>
      <c r="B23" s="135" t="s">
        <v>1</v>
      </c>
      <c r="C23" s="260" t="s">
        <v>37</v>
      </c>
      <c r="D23" s="333">
        <v>854.39352941176469</v>
      </c>
      <c r="E23" s="328">
        <v>953.29528301886796</v>
      </c>
      <c r="F23" s="328">
        <v>1010.2988709677419</v>
      </c>
      <c r="G23" s="334">
        <v>1098.2003999999997</v>
      </c>
      <c r="H23" s="276">
        <v>111.57599999999999</v>
      </c>
      <c r="I23" s="269">
        <v>118.247</v>
      </c>
      <c r="J23" s="277">
        <v>128.536</v>
      </c>
      <c r="K23" s="276">
        <v>105.98</v>
      </c>
      <c r="L23" s="277">
        <v>115.2</v>
      </c>
      <c r="M23" s="282">
        <v>108.70099999999999</v>
      </c>
    </row>
    <row r="24" spans="1:13" ht="15.75" thickBot="1">
      <c r="A24" s="469"/>
      <c r="B24" s="300" t="s">
        <v>2</v>
      </c>
      <c r="C24" s="301" t="s">
        <v>38</v>
      </c>
      <c r="D24" s="343">
        <v>849.40288888888904</v>
      </c>
      <c r="E24" s="344">
        <v>892.38545454545454</v>
      </c>
      <c r="F24" s="344">
        <v>1090.3838281249998</v>
      </c>
      <c r="G24" s="345">
        <v>1026.8081538461538</v>
      </c>
      <c r="H24" s="305">
        <v>105.06</v>
      </c>
      <c r="I24" s="306">
        <v>128.37100000000001</v>
      </c>
      <c r="J24" s="307">
        <v>120.886</v>
      </c>
      <c r="K24" s="305">
        <v>122.188</v>
      </c>
      <c r="L24" s="307">
        <v>115.063</v>
      </c>
      <c r="M24" s="308">
        <v>94.168999999999997</v>
      </c>
    </row>
    <row r="25" spans="1:13">
      <c r="A25" s="473" t="s">
        <v>11</v>
      </c>
      <c r="B25" s="191" t="s">
        <v>0</v>
      </c>
      <c r="C25" s="259" t="s">
        <v>39</v>
      </c>
      <c r="D25" s="330">
        <v>435.31000000000006</v>
      </c>
      <c r="E25" s="331">
        <v>607.68124999999998</v>
      </c>
      <c r="F25" s="331">
        <v>632.3145454545454</v>
      </c>
      <c r="G25" s="332">
        <v>743.75666666666666</v>
      </c>
      <c r="H25" s="297">
        <v>139.59700000000001</v>
      </c>
      <c r="I25" s="298">
        <v>145.256</v>
      </c>
      <c r="J25" s="299">
        <v>170.857</v>
      </c>
      <c r="K25" s="297">
        <v>104.054</v>
      </c>
      <c r="L25" s="299">
        <v>122.393</v>
      </c>
      <c r="M25" s="310">
        <v>117.624</v>
      </c>
    </row>
    <row r="26" spans="1:13">
      <c r="A26" s="474"/>
      <c r="B26" s="135" t="s">
        <v>1</v>
      </c>
      <c r="C26" s="260" t="s">
        <v>40</v>
      </c>
      <c r="D26" s="333">
        <v>408.32374999999996</v>
      </c>
      <c r="E26" s="328">
        <v>796.52222222222235</v>
      </c>
      <c r="F26" s="328">
        <v>806.67800000000011</v>
      </c>
      <c r="G26" s="334">
        <v>888.51636363636362</v>
      </c>
      <c r="H26" s="276">
        <v>195.071</v>
      </c>
      <c r="I26" s="269">
        <v>197.55799999999999</v>
      </c>
      <c r="J26" s="277">
        <v>217.601</v>
      </c>
      <c r="K26" s="276">
        <v>101.27500000000001</v>
      </c>
      <c r="L26" s="277">
        <v>111.54900000000001</v>
      </c>
      <c r="M26" s="282">
        <v>110.145</v>
      </c>
    </row>
    <row r="27" spans="1:13" ht="15.75" thickBot="1">
      <c r="A27" s="475"/>
      <c r="B27" s="192" t="s">
        <v>2</v>
      </c>
      <c r="C27" s="261" t="s">
        <v>41</v>
      </c>
      <c r="D27" s="346">
        <v>665.45</v>
      </c>
      <c r="E27" s="347">
        <v>719.43640000000005</v>
      </c>
      <c r="F27" s="347">
        <v>741.83318181818174</v>
      </c>
      <c r="G27" s="348">
        <v>827.53851851851857</v>
      </c>
      <c r="H27" s="278">
        <v>108.113</v>
      </c>
      <c r="I27" s="279">
        <v>111.47799999999999</v>
      </c>
      <c r="J27" s="280">
        <v>124.358</v>
      </c>
      <c r="K27" s="278">
        <v>103.113</v>
      </c>
      <c r="L27" s="280">
        <v>115.026</v>
      </c>
      <c r="M27" s="283">
        <v>111.553</v>
      </c>
    </row>
    <row r="28" spans="1:13">
      <c r="A28" s="470" t="s">
        <v>12</v>
      </c>
      <c r="B28" s="286" t="s">
        <v>0</v>
      </c>
      <c r="C28" s="287" t="s">
        <v>42</v>
      </c>
      <c r="D28" s="340">
        <v>493.09181818181821</v>
      </c>
      <c r="E28" s="341">
        <v>655.15468750000002</v>
      </c>
      <c r="F28" s="341">
        <v>734.9627499999998</v>
      </c>
      <c r="G28" s="342">
        <v>716.96181818181822</v>
      </c>
      <c r="H28" s="291">
        <v>132.86699999999999</v>
      </c>
      <c r="I28" s="292">
        <v>149.05199999999999</v>
      </c>
      <c r="J28" s="293">
        <v>145.40100000000001</v>
      </c>
      <c r="K28" s="291">
        <v>112.182</v>
      </c>
      <c r="L28" s="293">
        <v>109.434</v>
      </c>
      <c r="M28" s="309">
        <v>97.551000000000002</v>
      </c>
    </row>
    <row r="29" spans="1:13">
      <c r="A29" s="471"/>
      <c r="B29" s="135" t="s">
        <v>1</v>
      </c>
      <c r="C29" s="260" t="s">
        <v>43</v>
      </c>
      <c r="D29" s="333">
        <v>685.94650793650783</v>
      </c>
      <c r="E29" s="328">
        <v>780.99561538461501</v>
      </c>
      <c r="F29" s="328">
        <v>880.33759124087567</v>
      </c>
      <c r="G29" s="334">
        <v>859.86</v>
      </c>
      <c r="H29" s="276">
        <v>113.857</v>
      </c>
      <c r="I29" s="269">
        <v>128.339</v>
      </c>
      <c r="J29" s="277">
        <v>125.354</v>
      </c>
      <c r="K29" s="276">
        <v>112.72</v>
      </c>
      <c r="L29" s="277">
        <v>110.098</v>
      </c>
      <c r="M29" s="282">
        <v>97.674000000000007</v>
      </c>
    </row>
    <row r="30" spans="1:13" ht="15.75" thickBot="1">
      <c r="A30" s="480"/>
      <c r="B30" s="300" t="s">
        <v>2</v>
      </c>
      <c r="C30" s="301" t="s">
        <v>44</v>
      </c>
      <c r="D30" s="343">
        <v>673.34780000000023</v>
      </c>
      <c r="E30" s="344">
        <v>763.44541095890418</v>
      </c>
      <c r="F30" s="344">
        <v>817.03315789473675</v>
      </c>
      <c r="G30" s="345">
        <v>864.49218978102192</v>
      </c>
      <c r="H30" s="305">
        <v>113.381</v>
      </c>
      <c r="I30" s="306">
        <v>121.339</v>
      </c>
      <c r="J30" s="307">
        <v>128.387</v>
      </c>
      <c r="K30" s="305">
        <v>107.01900000000001</v>
      </c>
      <c r="L30" s="307">
        <v>113.236</v>
      </c>
      <c r="M30" s="308">
        <v>105.809</v>
      </c>
    </row>
    <row r="31" spans="1:13">
      <c r="A31" s="476" t="s">
        <v>13</v>
      </c>
      <c r="B31" s="191" t="s">
        <v>0</v>
      </c>
      <c r="C31" s="259" t="s">
        <v>45</v>
      </c>
      <c r="D31" s="330">
        <v>583.15300000000002</v>
      </c>
      <c r="E31" s="331">
        <v>851.72206896551722</v>
      </c>
      <c r="F31" s="331">
        <v>885.18666666666661</v>
      </c>
      <c r="G31" s="332">
        <v>895.98058823529414</v>
      </c>
      <c r="H31" s="297">
        <v>146.05500000000001</v>
      </c>
      <c r="I31" s="298">
        <v>151.79300000000001</v>
      </c>
      <c r="J31" s="299">
        <v>153.64400000000001</v>
      </c>
      <c r="K31" s="297">
        <v>103.929</v>
      </c>
      <c r="L31" s="299">
        <v>105.196</v>
      </c>
      <c r="M31" s="310">
        <v>101.21899999999999</v>
      </c>
    </row>
    <row r="32" spans="1:13">
      <c r="A32" s="471"/>
      <c r="B32" s="135" t="s">
        <v>1</v>
      </c>
      <c r="C32" s="260" t="s">
        <v>46</v>
      </c>
      <c r="D32" s="333">
        <v>732.72173076923093</v>
      </c>
      <c r="E32" s="328">
        <v>887.67775193798479</v>
      </c>
      <c r="F32" s="328">
        <v>896.20741258741214</v>
      </c>
      <c r="G32" s="334">
        <v>1061.2032653061221</v>
      </c>
      <c r="H32" s="276">
        <v>121.148</v>
      </c>
      <c r="I32" s="269">
        <v>122.312</v>
      </c>
      <c r="J32" s="277">
        <v>144.83000000000001</v>
      </c>
      <c r="K32" s="276">
        <v>100.961</v>
      </c>
      <c r="L32" s="277">
        <v>119.548</v>
      </c>
      <c r="M32" s="282">
        <v>118.41</v>
      </c>
    </row>
    <row r="33" spans="1:13" ht="15.75" thickBot="1">
      <c r="A33" s="472"/>
      <c r="B33" s="192" t="s">
        <v>2</v>
      </c>
      <c r="C33" s="261" t="s">
        <v>47</v>
      </c>
      <c r="D33" s="346">
        <v>645.34631578947381</v>
      </c>
      <c r="E33" s="347">
        <v>778.69876288659793</v>
      </c>
      <c r="F33" s="347">
        <v>856.84485981308387</v>
      </c>
      <c r="G33" s="348">
        <v>875.04942307692284</v>
      </c>
      <c r="H33" s="278">
        <v>120.664</v>
      </c>
      <c r="I33" s="279">
        <v>132.773</v>
      </c>
      <c r="J33" s="280">
        <v>135.59399999999999</v>
      </c>
      <c r="K33" s="278">
        <v>110.035</v>
      </c>
      <c r="L33" s="280">
        <v>112.373</v>
      </c>
      <c r="M33" s="283">
        <v>102.125</v>
      </c>
    </row>
    <row r="34" spans="1:13" ht="15" customHeight="1">
      <c r="A34" s="478" t="s">
        <v>328</v>
      </c>
      <c r="B34" s="286" t="s">
        <v>0</v>
      </c>
      <c r="C34" s="287" t="s">
        <v>48</v>
      </c>
      <c r="D34" s="340">
        <v>527.0766666666666</v>
      </c>
      <c r="E34" s="341">
        <v>681.62352941176459</v>
      </c>
      <c r="F34" s="341">
        <v>791.096</v>
      </c>
      <c r="G34" s="342">
        <v>930.9375757575757</v>
      </c>
      <c r="H34" s="291">
        <v>129.322</v>
      </c>
      <c r="I34" s="292">
        <v>150.09100000000001</v>
      </c>
      <c r="J34" s="293">
        <v>176.62299999999999</v>
      </c>
      <c r="K34" s="291">
        <v>116.06100000000001</v>
      </c>
      <c r="L34" s="293">
        <v>136.577</v>
      </c>
      <c r="M34" s="309">
        <v>117.67700000000001</v>
      </c>
    </row>
    <row r="35" spans="1:13">
      <c r="A35" s="474"/>
      <c r="B35" s="135" t="s">
        <v>1</v>
      </c>
      <c r="C35" s="260" t="s">
        <v>14</v>
      </c>
      <c r="D35" s="333">
        <v>589.03479166666659</v>
      </c>
      <c r="E35" s="328">
        <v>714.86038709677393</v>
      </c>
      <c r="F35" s="328">
        <v>802.75496644295299</v>
      </c>
      <c r="G35" s="334">
        <v>895.50999999999988</v>
      </c>
      <c r="H35" s="276">
        <v>121.361</v>
      </c>
      <c r="I35" s="269">
        <v>136.28299999999999</v>
      </c>
      <c r="J35" s="277">
        <v>152.03</v>
      </c>
      <c r="K35" s="276">
        <v>112.295</v>
      </c>
      <c r="L35" s="277">
        <v>125.271</v>
      </c>
      <c r="M35" s="282">
        <v>111.55500000000001</v>
      </c>
    </row>
    <row r="36" spans="1:13" ht="15.75" thickBot="1">
      <c r="A36" s="479"/>
      <c r="B36" s="300" t="s">
        <v>2</v>
      </c>
      <c r="C36" s="301" t="s">
        <v>49</v>
      </c>
      <c r="D36" s="343">
        <v>802.63317073170708</v>
      </c>
      <c r="E36" s="344">
        <v>796.83990654205604</v>
      </c>
      <c r="F36" s="344">
        <v>987.83528455284556</v>
      </c>
      <c r="G36" s="345">
        <v>987.78974137931039</v>
      </c>
      <c r="H36" s="305">
        <v>99.278000000000006</v>
      </c>
      <c r="I36" s="306">
        <v>123.074</v>
      </c>
      <c r="J36" s="307">
        <v>123.069</v>
      </c>
      <c r="K36" s="305">
        <v>123.96899999999999</v>
      </c>
      <c r="L36" s="307">
        <v>123.96299999999999</v>
      </c>
      <c r="M36" s="308">
        <v>99.995000000000005</v>
      </c>
    </row>
    <row r="37" spans="1:13">
      <c r="A37" s="476" t="s">
        <v>15</v>
      </c>
      <c r="B37" s="191" t="s">
        <v>0</v>
      </c>
      <c r="C37" s="259" t="s">
        <v>50</v>
      </c>
      <c r="D37" s="330">
        <v>424.37000000000006</v>
      </c>
      <c r="E37" s="331">
        <v>790.12750000000005</v>
      </c>
      <c r="F37" s="331">
        <v>779.61538461538464</v>
      </c>
      <c r="G37" s="332">
        <v>1149.7714285714285</v>
      </c>
      <c r="H37" s="297">
        <v>186.18799999999999</v>
      </c>
      <c r="I37" s="298">
        <v>183.71100000000001</v>
      </c>
      <c r="J37" s="299">
        <v>270.93599999999998</v>
      </c>
      <c r="K37" s="297">
        <v>98.67</v>
      </c>
      <c r="L37" s="299">
        <v>145.517</v>
      </c>
      <c r="M37" s="310">
        <v>147.47900000000001</v>
      </c>
    </row>
    <row r="38" spans="1:13">
      <c r="A38" s="471"/>
      <c r="B38" s="135" t="s">
        <v>1</v>
      </c>
      <c r="C38" s="260" t="s">
        <v>16</v>
      </c>
      <c r="D38" s="333">
        <v>1016.4473684210526</v>
      </c>
      <c r="E38" s="328">
        <v>1066.5816129032257</v>
      </c>
      <c r="F38" s="328">
        <v>1006.9983783783784</v>
      </c>
      <c r="G38" s="334">
        <v>1118.1913636363638</v>
      </c>
      <c r="H38" s="276">
        <v>104.932</v>
      </c>
      <c r="I38" s="269">
        <v>99.07</v>
      </c>
      <c r="J38" s="277">
        <v>110.01</v>
      </c>
      <c r="K38" s="276">
        <v>94.414000000000001</v>
      </c>
      <c r="L38" s="277">
        <v>104.839</v>
      </c>
      <c r="M38" s="282">
        <v>111.042</v>
      </c>
    </row>
    <row r="39" spans="1:13" ht="15.75" thickBot="1">
      <c r="A39" s="472"/>
      <c r="B39" s="192" t="s">
        <v>2</v>
      </c>
      <c r="C39" s="261" t="s">
        <v>51</v>
      </c>
      <c r="D39" s="346">
        <v>1076.47</v>
      </c>
      <c r="E39" s="347">
        <v>1053.8042857142857</v>
      </c>
      <c r="F39" s="347">
        <v>1209.0875000000001</v>
      </c>
      <c r="G39" s="348">
        <v>1182.6161111111112</v>
      </c>
      <c r="H39" s="278">
        <v>97.894000000000005</v>
      </c>
      <c r="I39" s="279">
        <v>112.32</v>
      </c>
      <c r="J39" s="280">
        <v>109.861</v>
      </c>
      <c r="K39" s="278">
        <v>114.735</v>
      </c>
      <c r="L39" s="280">
        <v>112.224</v>
      </c>
      <c r="M39" s="283">
        <v>97.811000000000007</v>
      </c>
    </row>
    <row r="40" spans="1:13">
      <c r="A40" s="470" t="s">
        <v>17</v>
      </c>
      <c r="B40" s="286" t="s">
        <v>0</v>
      </c>
      <c r="C40" s="287" t="s">
        <v>52</v>
      </c>
      <c r="D40" s="349">
        <v>239.17124999999999</v>
      </c>
      <c r="E40" s="350">
        <v>434.6144210526316</v>
      </c>
      <c r="F40" s="350">
        <v>549.26245614035088</v>
      </c>
      <c r="G40" s="351">
        <v>613.13254545454561</v>
      </c>
      <c r="H40" s="291">
        <v>181.71700000000001</v>
      </c>
      <c r="I40" s="292">
        <v>229.65199999999999</v>
      </c>
      <c r="J40" s="293">
        <v>256.35700000000003</v>
      </c>
      <c r="K40" s="291">
        <v>126.379</v>
      </c>
      <c r="L40" s="293">
        <v>141.07499999999999</v>
      </c>
      <c r="M40" s="309">
        <v>111.628</v>
      </c>
    </row>
    <row r="41" spans="1:13">
      <c r="A41" s="471"/>
      <c r="B41" s="135" t="s">
        <v>1</v>
      </c>
      <c r="C41" s="260" t="s">
        <v>53</v>
      </c>
      <c r="D41" s="335">
        <v>343.93491694352167</v>
      </c>
      <c r="E41" s="329">
        <v>642.63288834951527</v>
      </c>
      <c r="F41" s="329">
        <v>714.98299539170546</v>
      </c>
      <c r="G41" s="336">
        <v>769.39584527220654</v>
      </c>
      <c r="H41" s="276">
        <v>186.84700000000001</v>
      </c>
      <c r="I41" s="269">
        <v>207.88300000000001</v>
      </c>
      <c r="J41" s="277">
        <v>223.70400000000001</v>
      </c>
      <c r="K41" s="276">
        <v>111.258</v>
      </c>
      <c r="L41" s="277">
        <v>119.72499999999999</v>
      </c>
      <c r="M41" s="282">
        <v>107.61</v>
      </c>
    </row>
    <row r="42" spans="1:13" ht="15.75" thickBot="1">
      <c r="A42" s="472"/>
      <c r="B42" s="192" t="s">
        <v>2</v>
      </c>
      <c r="C42" s="261" t="s">
        <v>54</v>
      </c>
      <c r="D42" s="337">
        <v>270.73063291139238</v>
      </c>
      <c r="E42" s="338">
        <v>490.90481012658228</v>
      </c>
      <c r="F42" s="338">
        <v>606.64165289256209</v>
      </c>
      <c r="G42" s="339">
        <v>724.39713725490219</v>
      </c>
      <c r="H42" s="278">
        <v>181.32599999999999</v>
      </c>
      <c r="I42" s="279">
        <v>224.07599999999999</v>
      </c>
      <c r="J42" s="280">
        <v>267.57100000000003</v>
      </c>
      <c r="K42" s="278">
        <v>123.57599999999999</v>
      </c>
      <c r="L42" s="280">
        <v>147.56399999999999</v>
      </c>
      <c r="M42" s="283">
        <v>119.411</v>
      </c>
    </row>
  </sheetData>
  <mergeCells count="13">
    <mergeCell ref="A40:A42"/>
    <mergeCell ref="A22:A24"/>
    <mergeCell ref="A25:A27"/>
    <mergeCell ref="A28:A30"/>
    <mergeCell ref="A31:A33"/>
    <mergeCell ref="A34:A36"/>
    <mergeCell ref="A37:A39"/>
    <mergeCell ref="A19:A21"/>
    <mergeCell ref="A4:A6"/>
    <mergeCell ref="A7:A9"/>
    <mergeCell ref="A10:A12"/>
    <mergeCell ref="A13:A15"/>
    <mergeCell ref="A16:A18"/>
  </mergeCells>
  <conditionalFormatting sqref="H4:H42">
    <cfRule type="aboveAverage" dxfId="11" priority="11" aboveAverage="0" stdDev="1"/>
    <cfRule type="aboveAverage" dxfId="10" priority="12" stdDev="1"/>
  </conditionalFormatting>
  <conditionalFormatting sqref="I4:I42">
    <cfRule type="aboveAverage" dxfId="9" priority="9" aboveAverage="0" stdDev="1"/>
    <cfRule type="aboveAverage" dxfId="8" priority="10" stdDev="1"/>
  </conditionalFormatting>
  <conditionalFormatting sqref="J4:J42">
    <cfRule type="aboveAverage" dxfId="7" priority="7" aboveAverage="0" stdDev="1"/>
    <cfRule type="aboveAverage" dxfId="6" priority="8" stdDev="1"/>
  </conditionalFormatting>
  <conditionalFormatting sqref="K4:K42">
    <cfRule type="aboveAverage" dxfId="5" priority="5" aboveAverage="0" stdDev="1"/>
    <cfRule type="aboveAverage" dxfId="4" priority="6" stdDev="1"/>
  </conditionalFormatting>
  <conditionalFormatting sqref="L4:L42">
    <cfRule type="aboveAverage" dxfId="3" priority="3" aboveAverage="0" stdDev="1"/>
    <cfRule type="aboveAverage" dxfId="2" priority="4" stdDev="1"/>
  </conditionalFormatting>
  <conditionalFormatting sqref="M4:M42">
    <cfRule type="aboveAverage" dxfId="1" priority="1" aboveAverage="0" stdDev="1"/>
    <cfRule type="aboveAverage" dxfId="0" priority="2" stdDev="1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145E5-F3F5-4BC6-A909-26B8C626954D}">
  <dimension ref="A1:M31"/>
  <sheetViews>
    <sheetView showGridLines="0" workbookViewId="0"/>
  </sheetViews>
  <sheetFormatPr defaultRowHeight="15"/>
  <cols>
    <col min="1" max="1" width="20.85546875" customWidth="1"/>
    <col min="2" max="2" width="13.5703125" customWidth="1"/>
  </cols>
  <sheetData>
    <row r="1" spans="1:13" ht="20.25">
      <c r="A1" s="181" t="s">
        <v>333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3" spans="1:13" ht="40.5">
      <c r="A3" s="481"/>
      <c r="B3" s="256" t="s">
        <v>334</v>
      </c>
      <c r="C3" s="483" t="s">
        <v>335</v>
      </c>
      <c r="D3" s="484"/>
      <c r="E3" s="483" t="s">
        <v>336</v>
      </c>
      <c r="F3" s="484"/>
    </row>
    <row r="4" spans="1:13">
      <c r="A4" s="482"/>
      <c r="B4" s="352" t="s">
        <v>337</v>
      </c>
      <c r="C4" s="353" t="s">
        <v>298</v>
      </c>
      <c r="D4" s="353" t="s">
        <v>300</v>
      </c>
      <c r="E4" s="353" t="s">
        <v>298</v>
      </c>
      <c r="F4" s="353" t="s">
        <v>300</v>
      </c>
    </row>
    <row r="5" spans="1:13">
      <c r="A5" s="354" t="s">
        <v>169</v>
      </c>
      <c r="B5" s="355">
        <v>196</v>
      </c>
      <c r="C5" s="355">
        <v>79</v>
      </c>
      <c r="D5" s="356">
        <v>40.305999999999997</v>
      </c>
      <c r="E5" s="355">
        <v>63</v>
      </c>
      <c r="F5" s="356">
        <v>32.143000000000001</v>
      </c>
    </row>
    <row r="6" spans="1:13">
      <c r="A6" s="357" t="s">
        <v>5</v>
      </c>
      <c r="B6" s="358">
        <v>120</v>
      </c>
      <c r="C6" s="358">
        <v>41</v>
      </c>
      <c r="D6" s="359">
        <v>34.167000000000002</v>
      </c>
      <c r="E6" s="358">
        <v>29</v>
      </c>
      <c r="F6" s="359">
        <v>24.167000000000002</v>
      </c>
    </row>
    <row r="7" spans="1:13">
      <c r="A7" s="360" t="s">
        <v>4</v>
      </c>
      <c r="B7" s="361">
        <v>76</v>
      </c>
      <c r="C7" s="361">
        <v>38</v>
      </c>
      <c r="D7" s="362">
        <v>50</v>
      </c>
      <c r="E7" s="361">
        <v>34</v>
      </c>
      <c r="F7" s="362">
        <v>44.737000000000002</v>
      </c>
    </row>
    <row r="8" spans="1:13">
      <c r="A8" s="363" t="s">
        <v>342</v>
      </c>
      <c r="B8" s="358">
        <v>46</v>
      </c>
      <c r="C8" s="358">
        <v>15</v>
      </c>
      <c r="D8" s="359">
        <v>32.609000000000002</v>
      </c>
      <c r="E8" s="358">
        <v>14</v>
      </c>
      <c r="F8" s="359">
        <v>30.434999999999999</v>
      </c>
    </row>
    <row r="9" spans="1:13">
      <c r="A9" s="364" t="s">
        <v>343</v>
      </c>
      <c r="B9" s="365">
        <v>56</v>
      </c>
      <c r="C9" s="365">
        <v>24</v>
      </c>
      <c r="D9" s="366">
        <v>42.856999999999999</v>
      </c>
      <c r="E9" s="365">
        <v>19</v>
      </c>
      <c r="F9" s="366">
        <v>33.929000000000002</v>
      </c>
    </row>
    <row r="10" spans="1:13">
      <c r="A10" s="364" t="s">
        <v>344</v>
      </c>
      <c r="B10" s="365">
        <v>49</v>
      </c>
      <c r="C10" s="365">
        <v>24</v>
      </c>
      <c r="D10" s="366">
        <v>48.98</v>
      </c>
      <c r="E10" s="365">
        <v>21</v>
      </c>
      <c r="F10" s="366">
        <v>42.856999999999999</v>
      </c>
    </row>
    <row r="11" spans="1:13">
      <c r="A11" s="367" t="s">
        <v>345</v>
      </c>
      <c r="B11" s="368">
        <v>45</v>
      </c>
      <c r="C11" s="368">
        <v>16</v>
      </c>
      <c r="D11" s="369">
        <v>35.555999999999997</v>
      </c>
      <c r="E11" s="368">
        <v>9</v>
      </c>
      <c r="F11" s="369">
        <v>20</v>
      </c>
    </row>
    <row r="12" spans="1:13">
      <c r="A12" s="363" t="s">
        <v>340</v>
      </c>
      <c r="B12" s="358">
        <v>30</v>
      </c>
      <c r="C12" s="358">
        <v>8</v>
      </c>
      <c r="D12" s="359">
        <v>26.667000000000002</v>
      </c>
      <c r="E12" s="358">
        <v>7</v>
      </c>
      <c r="F12" s="359">
        <v>23.332999999999998</v>
      </c>
    </row>
    <row r="13" spans="1:13">
      <c r="A13" s="364" t="s">
        <v>308</v>
      </c>
      <c r="B13" s="365">
        <v>80</v>
      </c>
      <c r="C13" s="365">
        <v>31</v>
      </c>
      <c r="D13" s="366">
        <v>38.75</v>
      </c>
      <c r="E13" s="365">
        <v>25</v>
      </c>
      <c r="F13" s="366">
        <v>31.25</v>
      </c>
    </row>
    <row r="14" spans="1:13">
      <c r="A14" s="364" t="s">
        <v>198</v>
      </c>
      <c r="B14" s="365">
        <v>47</v>
      </c>
      <c r="C14" s="365">
        <v>21</v>
      </c>
      <c r="D14" s="366">
        <v>44.680999999999997</v>
      </c>
      <c r="E14" s="365">
        <v>17</v>
      </c>
      <c r="F14" s="366">
        <v>36.17</v>
      </c>
    </row>
    <row r="15" spans="1:13">
      <c r="A15" s="364" t="s">
        <v>341</v>
      </c>
      <c r="B15" s="365">
        <v>32</v>
      </c>
      <c r="C15" s="365">
        <v>16</v>
      </c>
      <c r="D15" s="366">
        <v>50</v>
      </c>
      <c r="E15" s="365">
        <v>11</v>
      </c>
      <c r="F15" s="366">
        <v>34.375</v>
      </c>
    </row>
    <row r="16" spans="1:13">
      <c r="A16" s="367" t="s">
        <v>200</v>
      </c>
      <c r="B16" s="368">
        <v>7</v>
      </c>
      <c r="C16" s="368">
        <v>3</v>
      </c>
      <c r="D16" s="369">
        <v>42.856999999999999</v>
      </c>
      <c r="E16" s="368">
        <v>3</v>
      </c>
      <c r="F16" s="369">
        <v>42.856999999999999</v>
      </c>
    </row>
    <row r="17" spans="1:6" ht="16.5">
      <c r="A17" s="257"/>
      <c r="B17" s="257"/>
      <c r="C17" s="257"/>
      <c r="D17" s="257"/>
      <c r="E17" s="257"/>
      <c r="F17" s="257"/>
    </row>
    <row r="18" spans="1:6" ht="40.5">
      <c r="A18" s="481"/>
      <c r="B18" s="256" t="s">
        <v>334</v>
      </c>
      <c r="C18" s="483" t="s">
        <v>338</v>
      </c>
      <c r="D18" s="484"/>
      <c r="E18" s="483" t="s">
        <v>339</v>
      </c>
      <c r="F18" s="484"/>
    </row>
    <row r="19" spans="1:6">
      <c r="A19" s="482"/>
      <c r="B19" s="352" t="s">
        <v>337</v>
      </c>
      <c r="C19" s="353" t="s">
        <v>298</v>
      </c>
      <c r="D19" s="353" t="s">
        <v>300</v>
      </c>
      <c r="E19" s="353" t="s">
        <v>298</v>
      </c>
      <c r="F19" s="353" t="s">
        <v>300</v>
      </c>
    </row>
    <row r="20" spans="1:6">
      <c r="A20" s="354" t="s">
        <v>169</v>
      </c>
      <c r="B20" s="355">
        <v>123</v>
      </c>
      <c r="C20" s="355">
        <v>72</v>
      </c>
      <c r="D20" s="356">
        <v>58.536999999999999</v>
      </c>
      <c r="E20" s="355">
        <v>50</v>
      </c>
      <c r="F20" s="356">
        <v>40.65</v>
      </c>
    </row>
    <row r="21" spans="1:6">
      <c r="A21" s="357" t="s">
        <v>5</v>
      </c>
      <c r="B21" s="358">
        <v>78</v>
      </c>
      <c r="C21" s="358">
        <v>41</v>
      </c>
      <c r="D21" s="359">
        <v>52.564</v>
      </c>
      <c r="E21" s="358">
        <v>24</v>
      </c>
      <c r="F21" s="359">
        <v>30.768999999999998</v>
      </c>
    </row>
    <row r="22" spans="1:6">
      <c r="A22" s="360" t="s">
        <v>4</v>
      </c>
      <c r="B22" s="361">
        <v>45</v>
      </c>
      <c r="C22" s="361">
        <v>31</v>
      </c>
      <c r="D22" s="362">
        <v>68.888999999999996</v>
      </c>
      <c r="E22" s="361">
        <v>26</v>
      </c>
      <c r="F22" s="362">
        <v>57.777999999999999</v>
      </c>
    </row>
    <row r="23" spans="1:6">
      <c r="A23" s="363" t="s">
        <v>342</v>
      </c>
      <c r="B23" s="358">
        <v>35</v>
      </c>
      <c r="C23" s="358">
        <v>16</v>
      </c>
      <c r="D23" s="359">
        <v>45.713999999999999</v>
      </c>
      <c r="E23" s="358">
        <v>12</v>
      </c>
      <c r="F23" s="359">
        <v>34.286000000000001</v>
      </c>
    </row>
    <row r="24" spans="1:6">
      <c r="A24" s="364" t="s">
        <v>343</v>
      </c>
      <c r="B24" s="365">
        <v>34</v>
      </c>
      <c r="C24" s="365">
        <v>25</v>
      </c>
      <c r="D24" s="366">
        <v>73.528999999999996</v>
      </c>
      <c r="E24" s="365">
        <v>20</v>
      </c>
      <c r="F24" s="366">
        <v>58.823999999999998</v>
      </c>
    </row>
    <row r="25" spans="1:6">
      <c r="A25" s="364" t="s">
        <v>344</v>
      </c>
      <c r="B25" s="365">
        <v>30</v>
      </c>
      <c r="C25" s="365">
        <v>18</v>
      </c>
      <c r="D25" s="366">
        <v>60</v>
      </c>
      <c r="E25" s="365">
        <v>11</v>
      </c>
      <c r="F25" s="366">
        <v>36.667000000000002</v>
      </c>
    </row>
    <row r="26" spans="1:6">
      <c r="A26" s="367" t="s">
        <v>345</v>
      </c>
      <c r="B26" s="368">
        <v>24</v>
      </c>
      <c r="C26" s="368">
        <v>13</v>
      </c>
      <c r="D26" s="369">
        <v>54.167000000000002</v>
      </c>
      <c r="E26" s="368">
        <v>7</v>
      </c>
      <c r="F26" s="369">
        <v>29.167000000000002</v>
      </c>
    </row>
    <row r="27" spans="1:6">
      <c r="A27" s="363" t="s">
        <v>340</v>
      </c>
      <c r="B27" s="358">
        <v>16</v>
      </c>
      <c r="C27" s="358">
        <v>4</v>
      </c>
      <c r="D27" s="359">
        <v>25</v>
      </c>
      <c r="E27" s="358">
        <v>3</v>
      </c>
      <c r="F27" s="359">
        <v>18.75</v>
      </c>
    </row>
    <row r="28" spans="1:6">
      <c r="A28" s="364" t="s">
        <v>308</v>
      </c>
      <c r="B28" s="365">
        <v>55</v>
      </c>
      <c r="C28" s="365">
        <v>34</v>
      </c>
      <c r="D28" s="366">
        <v>61.817999999999998</v>
      </c>
      <c r="E28" s="365">
        <v>22</v>
      </c>
      <c r="F28" s="366">
        <v>40</v>
      </c>
    </row>
    <row r="29" spans="1:6">
      <c r="A29" s="364" t="s">
        <v>198</v>
      </c>
      <c r="B29" s="365">
        <v>27</v>
      </c>
      <c r="C29" s="365">
        <v>17</v>
      </c>
      <c r="D29" s="366">
        <v>62.963000000000001</v>
      </c>
      <c r="E29" s="365">
        <v>14</v>
      </c>
      <c r="F29" s="366">
        <v>51.851999999999997</v>
      </c>
    </row>
    <row r="30" spans="1:6">
      <c r="A30" s="364" t="s">
        <v>341</v>
      </c>
      <c r="B30" s="365">
        <v>21</v>
      </c>
      <c r="C30" s="365">
        <v>15</v>
      </c>
      <c r="D30" s="366">
        <v>71.429000000000002</v>
      </c>
      <c r="E30" s="365">
        <v>10</v>
      </c>
      <c r="F30" s="366">
        <v>47.619</v>
      </c>
    </row>
    <row r="31" spans="1:6">
      <c r="A31" s="367" t="s">
        <v>200</v>
      </c>
      <c r="B31" s="368">
        <v>4</v>
      </c>
      <c r="C31" s="368">
        <v>2</v>
      </c>
      <c r="D31" s="369">
        <v>50</v>
      </c>
      <c r="E31" s="368">
        <v>1</v>
      </c>
      <c r="F31" s="369">
        <v>25</v>
      </c>
    </row>
  </sheetData>
  <mergeCells count="6">
    <mergeCell ref="A3:A4"/>
    <mergeCell ref="C3:D3"/>
    <mergeCell ref="E3:F3"/>
    <mergeCell ref="A18:A19"/>
    <mergeCell ref="C18:D18"/>
    <mergeCell ref="E18:F18"/>
  </mergeCells>
  <conditionalFormatting sqref="D5:D16 F5:F16 D20:D31 F20:F31">
    <cfRule type="dataBar" priority="1">
      <dataBar>
        <cfvo type="min"/>
        <cfvo type="num" val="100"/>
        <color theme="0" tint="-0.249977111117893"/>
      </dataBar>
      <extLst>
        <ext xmlns:x14="http://schemas.microsoft.com/office/spreadsheetml/2009/9/main" uri="{B025F937-C7B1-47D3-B67F-A62EFF666E3E}">
          <x14:id>{1EE801FF-CD44-4BA2-A087-7A1A90AD7C64}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E801FF-CD44-4BA2-A087-7A1A90AD7C64}">
            <x14:dataBar minLength="0" maxLength="100" gradient="0">
              <x14:cfvo type="autoMin"/>
              <x14:cfvo type="num">
                <xm:f>100</xm:f>
              </x14:cfvo>
              <x14:negativeFillColor rgb="FFFF0000"/>
              <x14:axisColor rgb="FF000000"/>
            </x14:dataBar>
          </x14:cfRule>
          <xm:sqref>D5:D16 F5:F16 D20:D31 F20:F31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FD0A6-0B9B-4470-A877-01D876833C00}">
  <dimension ref="A1:J18"/>
  <sheetViews>
    <sheetView showGridLines="0" workbookViewId="0">
      <selection activeCell="U12" sqref="U12"/>
    </sheetView>
  </sheetViews>
  <sheetFormatPr defaultRowHeight="15"/>
  <cols>
    <col min="7" max="7" width="12" customWidth="1"/>
  </cols>
  <sheetData>
    <row r="1" spans="1:10" ht="20.25">
      <c r="A1" s="181" t="s">
        <v>362</v>
      </c>
    </row>
    <row r="3" spans="1:10" ht="72" customHeight="1">
      <c r="A3" s="370" t="s">
        <v>346</v>
      </c>
      <c r="B3" s="370" t="s">
        <v>347</v>
      </c>
      <c r="C3" s="370" t="s">
        <v>348</v>
      </c>
      <c r="D3" s="371" t="s">
        <v>349</v>
      </c>
      <c r="E3" s="371" t="s">
        <v>350</v>
      </c>
      <c r="F3" s="371" t="s">
        <v>351</v>
      </c>
      <c r="G3" s="370" t="s">
        <v>352</v>
      </c>
      <c r="H3" s="370" t="s">
        <v>353</v>
      </c>
      <c r="I3" s="370" t="s">
        <v>354</v>
      </c>
      <c r="J3" s="370" t="s">
        <v>355</v>
      </c>
    </row>
    <row r="4" spans="1:10">
      <c r="A4" s="372" t="s">
        <v>356</v>
      </c>
      <c r="B4" s="373">
        <v>5</v>
      </c>
      <c r="C4" s="374">
        <v>7089</v>
      </c>
      <c r="D4" s="374">
        <v>6956</v>
      </c>
      <c r="E4" s="375">
        <v>2</v>
      </c>
      <c r="F4" s="375">
        <v>108</v>
      </c>
      <c r="G4" s="375">
        <v>31.824571428571428</v>
      </c>
      <c r="H4" s="375">
        <v>23.767214676066889</v>
      </c>
      <c r="I4" s="375">
        <v>3</v>
      </c>
      <c r="J4" s="375">
        <v>195</v>
      </c>
    </row>
    <row r="5" spans="1:10">
      <c r="A5" s="372" t="s">
        <v>357</v>
      </c>
      <c r="B5" s="373">
        <v>10</v>
      </c>
      <c r="C5" s="374">
        <v>2419</v>
      </c>
      <c r="D5" s="374">
        <v>2340</v>
      </c>
      <c r="E5" s="375">
        <v>109</v>
      </c>
      <c r="F5" s="375">
        <v>183</v>
      </c>
      <c r="G5" s="375">
        <v>61.010122311261071</v>
      </c>
      <c r="H5" s="375">
        <v>43.425953065019627</v>
      </c>
      <c r="I5" s="375">
        <v>3</v>
      </c>
      <c r="J5" s="375">
        <v>175</v>
      </c>
    </row>
    <row r="6" spans="1:10">
      <c r="A6" s="372" t="s">
        <v>358</v>
      </c>
      <c r="B6" s="373">
        <v>31</v>
      </c>
      <c r="C6" s="374">
        <v>8645</v>
      </c>
      <c r="D6" s="374">
        <v>8509</v>
      </c>
      <c r="E6" s="375">
        <v>17</v>
      </c>
      <c r="F6" s="375">
        <v>25</v>
      </c>
      <c r="G6" s="375">
        <v>73</v>
      </c>
      <c r="H6" s="375">
        <v>44</v>
      </c>
      <c r="I6" s="375">
        <v>3</v>
      </c>
      <c r="J6" s="375">
        <v>175</v>
      </c>
    </row>
    <row r="7" spans="1:10">
      <c r="A7" s="372" t="s">
        <v>359</v>
      </c>
      <c r="B7" s="373">
        <v>22</v>
      </c>
      <c r="C7" s="374">
        <v>3501</v>
      </c>
      <c r="D7" s="374">
        <v>3334</v>
      </c>
      <c r="E7" s="375">
        <v>90</v>
      </c>
      <c r="F7" s="375">
        <v>202</v>
      </c>
      <c r="G7" s="375">
        <v>89.607730025959043</v>
      </c>
      <c r="H7" s="375">
        <v>44.89728777079398</v>
      </c>
      <c r="I7" s="375">
        <v>3</v>
      </c>
      <c r="J7" s="375">
        <v>166</v>
      </c>
    </row>
    <row r="8" spans="1:10">
      <c r="A8" s="376" t="s">
        <v>132</v>
      </c>
      <c r="B8" s="377">
        <f>SUM(B4:B7)</f>
        <v>68</v>
      </c>
      <c r="C8" s="378">
        <v>21654</v>
      </c>
      <c r="D8" s="378">
        <v>21139</v>
      </c>
      <c r="E8" s="379">
        <v>218</v>
      </c>
      <c r="F8" s="379">
        <v>518</v>
      </c>
      <c r="G8" s="379">
        <v>63.277502338634235</v>
      </c>
      <c r="H8" s="379">
        <v>46.607060532937275</v>
      </c>
      <c r="I8" s="379">
        <v>3</v>
      </c>
      <c r="J8" s="379">
        <v>195</v>
      </c>
    </row>
    <row r="9" spans="1:10">
      <c r="A9" s="380" t="s">
        <v>360</v>
      </c>
    </row>
    <row r="12" spans="1:10" ht="69" customHeight="1">
      <c r="A12" s="370" t="s">
        <v>361</v>
      </c>
      <c r="B12" s="370" t="s">
        <v>347</v>
      </c>
      <c r="C12" s="370" t="s">
        <v>348</v>
      </c>
      <c r="D12" s="371" t="s">
        <v>349</v>
      </c>
      <c r="E12" s="371" t="s">
        <v>350</v>
      </c>
      <c r="F12" s="371" t="s">
        <v>351</v>
      </c>
      <c r="G12" s="370" t="s">
        <v>352</v>
      </c>
      <c r="H12" s="370" t="s">
        <v>353</v>
      </c>
      <c r="I12" s="370" t="s">
        <v>354</v>
      </c>
      <c r="J12" s="370" t="s">
        <v>355</v>
      </c>
    </row>
    <row r="13" spans="1:10">
      <c r="A13" s="372" t="s">
        <v>124</v>
      </c>
      <c r="B13" s="373">
        <v>36</v>
      </c>
      <c r="C13" s="374">
        <v>3493</v>
      </c>
      <c r="D13" s="374">
        <v>3384</v>
      </c>
      <c r="E13" s="375">
        <v>4</v>
      </c>
      <c r="F13" s="375">
        <v>314</v>
      </c>
      <c r="G13" s="375">
        <v>53.697337962962962</v>
      </c>
      <c r="H13" s="375">
        <v>35.516733038983872</v>
      </c>
      <c r="I13" s="375">
        <v>4</v>
      </c>
      <c r="J13" s="375">
        <v>130</v>
      </c>
    </row>
    <row r="14" spans="1:10">
      <c r="A14" s="372" t="s">
        <v>125</v>
      </c>
      <c r="B14" s="373">
        <v>39</v>
      </c>
      <c r="C14" s="374">
        <v>5366</v>
      </c>
      <c r="D14" s="374">
        <v>5252</v>
      </c>
      <c r="E14" s="375">
        <v>95</v>
      </c>
      <c r="F14" s="375">
        <v>60</v>
      </c>
      <c r="G14" s="375">
        <v>63.270260082924992</v>
      </c>
      <c r="H14" s="375">
        <v>51.344998291787064</v>
      </c>
      <c r="I14" s="375">
        <v>3</v>
      </c>
      <c r="J14" s="375">
        <v>147</v>
      </c>
    </row>
    <row r="15" spans="1:10">
      <c r="A15" s="372" t="s">
        <v>129</v>
      </c>
      <c r="B15" s="373">
        <v>39</v>
      </c>
      <c r="C15" s="374">
        <v>5718</v>
      </c>
      <c r="D15" s="374">
        <v>5643</v>
      </c>
      <c r="E15" s="375">
        <v>100</v>
      </c>
      <c r="F15" s="375">
        <v>48</v>
      </c>
      <c r="G15" s="375">
        <v>74.984789529536613</v>
      </c>
      <c r="H15" s="375">
        <v>58.899096828987069</v>
      </c>
      <c r="I15" s="375">
        <v>10</v>
      </c>
      <c r="J15" s="375">
        <v>195</v>
      </c>
    </row>
    <row r="16" spans="1:10">
      <c r="A16" s="372" t="s">
        <v>130</v>
      </c>
      <c r="B16" s="373">
        <v>44</v>
      </c>
      <c r="C16" s="374">
        <v>7077</v>
      </c>
      <c r="D16" s="374">
        <v>6860</v>
      </c>
      <c r="E16" s="375">
        <v>19</v>
      </c>
      <c r="F16" s="375">
        <v>96</v>
      </c>
      <c r="G16" s="375">
        <v>58.532309017805858</v>
      </c>
      <c r="H16" s="375">
        <v>32.23714220754475</v>
      </c>
      <c r="I16" s="375">
        <v>3</v>
      </c>
      <c r="J16" s="375">
        <v>140</v>
      </c>
    </row>
    <row r="17" spans="1:10">
      <c r="A17" s="376" t="s">
        <v>132</v>
      </c>
      <c r="B17" s="377"/>
      <c r="C17" s="378">
        <v>21654</v>
      </c>
      <c r="D17" s="378">
        <v>21139</v>
      </c>
      <c r="E17" s="379">
        <v>218</v>
      </c>
      <c r="F17" s="379">
        <v>518</v>
      </c>
      <c r="G17" s="379">
        <v>63.277502338634235</v>
      </c>
      <c r="H17" s="379">
        <v>46.607060532937275</v>
      </c>
      <c r="I17" s="379">
        <v>3</v>
      </c>
      <c r="J17" s="379">
        <v>195</v>
      </c>
    </row>
    <row r="18" spans="1:10">
      <c r="A18" s="380" t="s">
        <v>360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4D8D-0C91-4308-A0D2-E64F344E1A57}">
  <dimension ref="A1"/>
  <sheetViews>
    <sheetView showGridLines="0" workbookViewId="0">
      <selection activeCell="M21" sqref="M21"/>
    </sheetView>
  </sheetViews>
  <sheetFormatPr defaultRowHeight="15"/>
  <sheetData>
    <row r="1" spans="1:1" ht="20.25">
      <c r="A1" s="181" t="s">
        <v>363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12CD0-E444-4596-96B0-9AA5E3F90926}">
  <dimension ref="A1"/>
  <sheetViews>
    <sheetView showGridLines="0" workbookViewId="0">
      <selection activeCell="K21" sqref="K21"/>
    </sheetView>
  </sheetViews>
  <sheetFormatPr defaultRowHeight="15"/>
  <sheetData>
    <row r="1" spans="1:1" ht="20.25">
      <c r="A1" s="181" t="s">
        <v>364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9A66B-F0EE-4DBB-B281-D647ABCEA394}">
  <dimension ref="A1:AT38"/>
  <sheetViews>
    <sheetView showGridLines="0" topLeftCell="A5" workbookViewId="0">
      <selection activeCell="F41" sqref="F41"/>
    </sheetView>
  </sheetViews>
  <sheetFormatPr defaultRowHeight="15"/>
  <cols>
    <col min="1" max="1" width="18.7109375" customWidth="1"/>
    <col min="2" max="2" width="3.28515625" customWidth="1"/>
    <col min="6" max="6" width="12" customWidth="1"/>
  </cols>
  <sheetData>
    <row r="1" spans="1:46" ht="20.25">
      <c r="A1" s="181" t="s">
        <v>418</v>
      </c>
    </row>
    <row r="3" spans="1:46" s="381" customFormat="1" ht="14.25" customHeight="1">
      <c r="C3" s="485" t="s">
        <v>132</v>
      </c>
      <c r="D3" s="488" t="s">
        <v>243</v>
      </c>
      <c r="E3" s="489"/>
      <c r="F3" s="488" t="s">
        <v>293</v>
      </c>
      <c r="G3" s="492"/>
      <c r="H3" s="492"/>
      <c r="I3" s="489"/>
      <c r="J3" s="488" t="s">
        <v>291</v>
      </c>
      <c r="K3" s="492"/>
      <c r="L3" s="492"/>
      <c r="M3" s="492"/>
      <c r="N3" s="489"/>
      <c r="O3" s="494" t="s">
        <v>365</v>
      </c>
      <c r="P3" s="495"/>
      <c r="Q3" s="495"/>
      <c r="R3" s="495"/>
      <c r="S3" s="495"/>
      <c r="T3" s="495"/>
      <c r="U3" s="495"/>
      <c r="V3" s="495"/>
      <c r="W3" s="495"/>
      <c r="X3" s="495"/>
      <c r="Y3" s="495"/>
      <c r="Z3" s="495"/>
      <c r="AA3" s="495"/>
      <c r="AB3" s="495"/>
      <c r="AC3" s="495"/>
      <c r="AD3" s="495"/>
      <c r="AE3" s="495"/>
      <c r="AF3" s="495"/>
      <c r="AG3" s="495"/>
      <c r="AH3" s="495"/>
      <c r="AI3" s="495"/>
      <c r="AJ3" s="495"/>
      <c r="AK3" s="495"/>
      <c r="AL3" s="495"/>
      <c r="AM3" s="495"/>
      <c r="AN3" s="495"/>
      <c r="AO3" s="495"/>
      <c r="AP3" s="495"/>
      <c r="AQ3" s="495"/>
      <c r="AR3" s="495"/>
      <c r="AS3" s="495"/>
      <c r="AT3" s="495"/>
    </row>
    <row r="4" spans="1:46" s="381" customFormat="1" ht="14.25" customHeight="1">
      <c r="C4" s="486"/>
      <c r="D4" s="490"/>
      <c r="E4" s="491"/>
      <c r="F4" s="490"/>
      <c r="G4" s="493"/>
      <c r="H4" s="493"/>
      <c r="I4" s="491"/>
      <c r="J4" s="490"/>
      <c r="K4" s="493"/>
      <c r="L4" s="493"/>
      <c r="M4" s="493"/>
      <c r="N4" s="491"/>
      <c r="O4" s="496" t="s">
        <v>366</v>
      </c>
      <c r="P4" s="497"/>
      <c r="Q4" s="497"/>
      <c r="R4" s="497"/>
      <c r="S4" s="496" t="s">
        <v>367</v>
      </c>
      <c r="T4" s="497"/>
      <c r="U4" s="497"/>
      <c r="V4" s="497"/>
      <c r="W4" s="497"/>
      <c r="X4" s="497"/>
      <c r="Y4" s="497"/>
      <c r="Z4" s="494"/>
      <c r="AA4" s="496" t="s">
        <v>368</v>
      </c>
      <c r="AB4" s="497"/>
      <c r="AC4" s="497"/>
      <c r="AD4" s="497"/>
      <c r="AE4" s="497"/>
      <c r="AF4" s="497"/>
      <c r="AG4" s="497"/>
      <c r="AH4" s="497"/>
      <c r="AI4" s="497"/>
      <c r="AJ4" s="494"/>
      <c r="AK4" s="497" t="s">
        <v>369</v>
      </c>
      <c r="AL4" s="497"/>
      <c r="AM4" s="497"/>
      <c r="AN4" s="497"/>
      <c r="AO4" s="497"/>
      <c r="AP4" s="497"/>
      <c r="AQ4" s="497"/>
      <c r="AR4" s="497"/>
      <c r="AS4" s="497"/>
      <c r="AT4" s="494"/>
    </row>
    <row r="5" spans="1:46" s="382" customFormat="1" ht="72" customHeight="1">
      <c r="C5" s="487"/>
      <c r="D5" s="383" t="s">
        <v>203</v>
      </c>
      <c r="E5" s="384" t="s">
        <v>204</v>
      </c>
      <c r="F5" s="385" t="s">
        <v>6</v>
      </c>
      <c r="G5" s="386" t="s">
        <v>7</v>
      </c>
      <c r="H5" s="386" t="s">
        <v>8</v>
      </c>
      <c r="I5" s="384" t="s">
        <v>9</v>
      </c>
      <c r="J5" s="385" t="s">
        <v>205</v>
      </c>
      <c r="K5" s="386" t="s">
        <v>197</v>
      </c>
      <c r="L5" s="386" t="s">
        <v>198</v>
      </c>
      <c r="M5" s="386" t="s">
        <v>199</v>
      </c>
      <c r="N5" s="384" t="s">
        <v>200</v>
      </c>
      <c r="O5" s="387" t="s">
        <v>370</v>
      </c>
      <c r="P5" s="386" t="s">
        <v>371</v>
      </c>
      <c r="Q5" s="386" t="s">
        <v>372</v>
      </c>
      <c r="R5" s="384" t="s">
        <v>373</v>
      </c>
      <c r="S5" s="387" t="s">
        <v>374</v>
      </c>
      <c r="T5" s="386" t="s">
        <v>375</v>
      </c>
      <c r="U5" s="386" t="s">
        <v>376</v>
      </c>
      <c r="V5" s="386" t="s">
        <v>377</v>
      </c>
      <c r="W5" s="386" t="s">
        <v>378</v>
      </c>
      <c r="X5" s="386" t="s">
        <v>379</v>
      </c>
      <c r="Y5" s="386" t="s">
        <v>380</v>
      </c>
      <c r="Z5" s="384" t="s">
        <v>381</v>
      </c>
      <c r="AA5" s="387" t="s">
        <v>382</v>
      </c>
      <c r="AB5" s="386" t="s">
        <v>383</v>
      </c>
      <c r="AC5" s="386" t="s">
        <v>384</v>
      </c>
      <c r="AD5" s="386" t="s">
        <v>385</v>
      </c>
      <c r="AE5" s="386" t="s">
        <v>386</v>
      </c>
      <c r="AF5" s="386" t="s">
        <v>387</v>
      </c>
      <c r="AG5" s="386" t="s">
        <v>388</v>
      </c>
      <c r="AH5" s="386" t="s">
        <v>389</v>
      </c>
      <c r="AI5" s="386" t="s">
        <v>390</v>
      </c>
      <c r="AJ5" s="384" t="s">
        <v>391</v>
      </c>
      <c r="AK5" s="387" t="s">
        <v>392</v>
      </c>
      <c r="AL5" s="386" t="s">
        <v>393</v>
      </c>
      <c r="AM5" s="386" t="s">
        <v>394</v>
      </c>
      <c r="AN5" s="386" t="s">
        <v>395</v>
      </c>
      <c r="AO5" s="386" t="s">
        <v>396</v>
      </c>
      <c r="AP5" s="386" t="s">
        <v>397</v>
      </c>
      <c r="AQ5" s="386" t="s">
        <v>398</v>
      </c>
      <c r="AR5" s="386" t="s">
        <v>399</v>
      </c>
      <c r="AS5" s="386" t="s">
        <v>400</v>
      </c>
      <c r="AT5" s="384" t="s">
        <v>401</v>
      </c>
    </row>
    <row r="6" spans="1:46">
      <c r="A6" s="388" t="s">
        <v>132</v>
      </c>
      <c r="B6" s="389" t="s">
        <v>298</v>
      </c>
      <c r="C6" s="390">
        <v>15690</v>
      </c>
      <c r="D6" s="391">
        <v>8707</v>
      </c>
      <c r="E6" s="392">
        <v>6983</v>
      </c>
      <c r="F6" s="391">
        <v>1019</v>
      </c>
      <c r="G6" s="393">
        <v>4080</v>
      </c>
      <c r="H6" s="393">
        <v>5067</v>
      </c>
      <c r="I6" s="392">
        <v>5524</v>
      </c>
      <c r="J6" s="391">
        <v>2803</v>
      </c>
      <c r="K6" s="393">
        <v>4065</v>
      </c>
      <c r="L6" s="393">
        <v>3003</v>
      </c>
      <c r="M6" s="393">
        <v>4966</v>
      </c>
      <c r="N6" s="392">
        <v>853</v>
      </c>
      <c r="O6" s="394">
        <v>320</v>
      </c>
      <c r="P6" s="393">
        <v>216</v>
      </c>
      <c r="Q6" s="393">
        <v>288</v>
      </c>
      <c r="R6" s="392">
        <v>187</v>
      </c>
      <c r="S6" s="394">
        <v>464</v>
      </c>
      <c r="T6" s="393">
        <v>771</v>
      </c>
      <c r="U6" s="393">
        <v>376</v>
      </c>
      <c r="V6" s="393">
        <v>622</v>
      </c>
      <c r="W6" s="393">
        <v>401</v>
      </c>
      <c r="X6" s="393">
        <v>392</v>
      </c>
      <c r="Y6" s="393">
        <v>201</v>
      </c>
      <c r="Z6" s="392">
        <v>853</v>
      </c>
      <c r="AA6" s="394">
        <v>411</v>
      </c>
      <c r="AB6" s="393">
        <v>858</v>
      </c>
      <c r="AC6" s="393">
        <v>720</v>
      </c>
      <c r="AD6" s="393">
        <v>787</v>
      </c>
      <c r="AE6" s="393">
        <v>62</v>
      </c>
      <c r="AF6" s="393">
        <v>302</v>
      </c>
      <c r="AG6" s="393">
        <v>387</v>
      </c>
      <c r="AH6" s="393">
        <v>374</v>
      </c>
      <c r="AI6" s="393">
        <v>1008</v>
      </c>
      <c r="AJ6" s="392">
        <v>158</v>
      </c>
      <c r="AK6" s="394">
        <v>354</v>
      </c>
      <c r="AL6" s="393">
        <v>863</v>
      </c>
      <c r="AM6" s="393">
        <v>893</v>
      </c>
      <c r="AN6" s="393">
        <v>793</v>
      </c>
      <c r="AO6" s="393">
        <v>193</v>
      </c>
      <c r="AP6" s="393">
        <v>263</v>
      </c>
      <c r="AQ6" s="393">
        <v>391</v>
      </c>
      <c r="AR6" s="393">
        <v>431</v>
      </c>
      <c r="AS6" s="393">
        <v>903</v>
      </c>
      <c r="AT6" s="392">
        <v>440</v>
      </c>
    </row>
    <row r="7" spans="1:46">
      <c r="A7" s="395" t="s">
        <v>402</v>
      </c>
      <c r="B7" s="396" t="s">
        <v>298</v>
      </c>
      <c r="C7" s="397">
        <v>7079</v>
      </c>
      <c r="D7" s="398">
        <v>3568</v>
      </c>
      <c r="E7" s="399">
        <v>3511</v>
      </c>
      <c r="F7" s="398">
        <v>564</v>
      </c>
      <c r="G7" s="400">
        <v>1908</v>
      </c>
      <c r="H7" s="400">
        <v>2233</v>
      </c>
      <c r="I7" s="399">
        <v>2374</v>
      </c>
      <c r="J7" s="398">
        <v>1407</v>
      </c>
      <c r="K7" s="400">
        <v>1601</v>
      </c>
      <c r="L7" s="400">
        <v>885</v>
      </c>
      <c r="M7" s="400">
        <v>2733</v>
      </c>
      <c r="N7" s="399">
        <v>453</v>
      </c>
      <c r="O7" s="401">
        <v>186</v>
      </c>
      <c r="P7" s="400">
        <v>115</v>
      </c>
      <c r="Q7" s="400">
        <v>157</v>
      </c>
      <c r="R7" s="399">
        <v>106</v>
      </c>
      <c r="S7" s="401">
        <v>235</v>
      </c>
      <c r="T7" s="400">
        <v>287</v>
      </c>
      <c r="U7" s="400">
        <v>119</v>
      </c>
      <c r="V7" s="400">
        <v>349</v>
      </c>
      <c r="W7" s="400">
        <v>223</v>
      </c>
      <c r="X7" s="400">
        <v>172</v>
      </c>
      <c r="Y7" s="400">
        <v>53</v>
      </c>
      <c r="Z7" s="399">
        <v>470</v>
      </c>
      <c r="AA7" s="401">
        <v>169</v>
      </c>
      <c r="AB7" s="400">
        <v>303</v>
      </c>
      <c r="AC7" s="400">
        <v>179</v>
      </c>
      <c r="AD7" s="400">
        <v>402</v>
      </c>
      <c r="AE7" s="400">
        <v>36</v>
      </c>
      <c r="AF7" s="400">
        <v>150</v>
      </c>
      <c r="AG7" s="400">
        <v>167</v>
      </c>
      <c r="AH7" s="400">
        <v>128</v>
      </c>
      <c r="AI7" s="400">
        <v>607</v>
      </c>
      <c r="AJ7" s="399">
        <v>92</v>
      </c>
      <c r="AK7" s="401">
        <v>154</v>
      </c>
      <c r="AL7" s="400">
        <v>284</v>
      </c>
      <c r="AM7" s="400">
        <v>263</v>
      </c>
      <c r="AN7" s="400">
        <v>394</v>
      </c>
      <c r="AO7" s="400">
        <v>93</v>
      </c>
      <c r="AP7" s="400">
        <v>133</v>
      </c>
      <c r="AQ7" s="400">
        <v>167</v>
      </c>
      <c r="AR7" s="400">
        <v>143</v>
      </c>
      <c r="AS7" s="400">
        <v>511</v>
      </c>
      <c r="AT7" s="399">
        <v>232</v>
      </c>
    </row>
    <row r="8" spans="1:46">
      <c r="A8" s="395" t="s">
        <v>403</v>
      </c>
      <c r="B8" s="396" t="s">
        <v>298</v>
      </c>
      <c r="C8" s="397">
        <v>88</v>
      </c>
      <c r="D8" s="398">
        <v>58</v>
      </c>
      <c r="E8" s="399">
        <v>30</v>
      </c>
      <c r="F8" s="398">
        <v>3</v>
      </c>
      <c r="G8" s="400">
        <v>15</v>
      </c>
      <c r="H8" s="400">
        <v>30</v>
      </c>
      <c r="I8" s="399">
        <v>40</v>
      </c>
      <c r="J8" s="398">
        <v>11</v>
      </c>
      <c r="K8" s="400">
        <v>22</v>
      </c>
      <c r="L8" s="400">
        <v>26</v>
      </c>
      <c r="M8" s="400">
        <v>19</v>
      </c>
      <c r="N8" s="399">
        <v>10</v>
      </c>
      <c r="O8" s="401">
        <v>1</v>
      </c>
      <c r="P8" s="400">
        <v>1</v>
      </c>
      <c r="Q8" s="400"/>
      <c r="R8" s="399">
        <v>1</v>
      </c>
      <c r="S8" s="401"/>
      <c r="T8" s="400">
        <v>2</v>
      </c>
      <c r="U8" s="400">
        <v>3</v>
      </c>
      <c r="V8" s="400">
        <v>3</v>
      </c>
      <c r="W8" s="400">
        <v>2</v>
      </c>
      <c r="X8" s="400">
        <v>1</v>
      </c>
      <c r="Y8" s="400">
        <v>1</v>
      </c>
      <c r="Z8" s="399">
        <v>3</v>
      </c>
      <c r="AA8" s="401">
        <v>3</v>
      </c>
      <c r="AB8" s="400">
        <v>8</v>
      </c>
      <c r="AC8" s="400">
        <v>5</v>
      </c>
      <c r="AD8" s="400">
        <v>4</v>
      </c>
      <c r="AE8" s="400">
        <v>1</v>
      </c>
      <c r="AF8" s="400">
        <v>2</v>
      </c>
      <c r="AG8" s="400">
        <v>2</v>
      </c>
      <c r="AH8" s="400">
        <v>2</v>
      </c>
      <c r="AI8" s="400">
        <v>3</v>
      </c>
      <c r="AJ8" s="399"/>
      <c r="AK8" s="401">
        <v>3</v>
      </c>
      <c r="AL8" s="400">
        <v>6</v>
      </c>
      <c r="AM8" s="400">
        <v>12</v>
      </c>
      <c r="AN8" s="400">
        <v>2</v>
      </c>
      <c r="AO8" s="400">
        <v>4</v>
      </c>
      <c r="AP8" s="400"/>
      <c r="AQ8" s="400">
        <v>1</v>
      </c>
      <c r="AR8" s="400">
        <v>3</v>
      </c>
      <c r="AS8" s="400">
        <v>4</v>
      </c>
      <c r="AT8" s="399">
        <v>5</v>
      </c>
    </row>
    <row r="9" spans="1:46">
      <c r="A9" s="395" t="s">
        <v>404</v>
      </c>
      <c r="B9" s="396" t="s">
        <v>298</v>
      </c>
      <c r="C9" s="397">
        <v>1777</v>
      </c>
      <c r="D9" s="398">
        <v>1018</v>
      </c>
      <c r="E9" s="399">
        <v>759</v>
      </c>
      <c r="F9" s="398">
        <v>143</v>
      </c>
      <c r="G9" s="400">
        <v>514</v>
      </c>
      <c r="H9" s="400">
        <v>553</v>
      </c>
      <c r="I9" s="399">
        <v>567</v>
      </c>
      <c r="J9" s="398">
        <v>450</v>
      </c>
      <c r="K9" s="400">
        <v>441</v>
      </c>
      <c r="L9" s="400">
        <v>401</v>
      </c>
      <c r="M9" s="400">
        <v>440</v>
      </c>
      <c r="N9" s="399">
        <v>45</v>
      </c>
      <c r="O9" s="401">
        <v>56</v>
      </c>
      <c r="P9" s="400">
        <v>20</v>
      </c>
      <c r="Q9" s="400">
        <v>44</v>
      </c>
      <c r="R9" s="399">
        <v>22</v>
      </c>
      <c r="S9" s="401">
        <v>73</v>
      </c>
      <c r="T9" s="400">
        <v>101</v>
      </c>
      <c r="U9" s="400">
        <v>56</v>
      </c>
      <c r="V9" s="400">
        <v>49</v>
      </c>
      <c r="W9" s="400">
        <v>60</v>
      </c>
      <c r="X9" s="400">
        <v>61</v>
      </c>
      <c r="Y9" s="400">
        <v>29</v>
      </c>
      <c r="Z9" s="399">
        <v>85</v>
      </c>
      <c r="AA9" s="401">
        <v>73</v>
      </c>
      <c r="AB9" s="400">
        <v>87</v>
      </c>
      <c r="AC9" s="400">
        <v>102</v>
      </c>
      <c r="AD9" s="400">
        <v>71</v>
      </c>
      <c r="AE9" s="400">
        <v>5</v>
      </c>
      <c r="AF9" s="400">
        <v>48</v>
      </c>
      <c r="AG9" s="400">
        <v>30</v>
      </c>
      <c r="AH9" s="400">
        <v>51</v>
      </c>
      <c r="AI9" s="400">
        <v>79</v>
      </c>
      <c r="AJ9" s="399">
        <v>7</v>
      </c>
      <c r="AK9" s="401">
        <v>48</v>
      </c>
      <c r="AL9" s="400">
        <v>74</v>
      </c>
      <c r="AM9" s="400">
        <v>119</v>
      </c>
      <c r="AN9" s="400">
        <v>71</v>
      </c>
      <c r="AO9" s="400">
        <v>12</v>
      </c>
      <c r="AP9" s="400">
        <v>48</v>
      </c>
      <c r="AQ9" s="400">
        <v>46</v>
      </c>
      <c r="AR9" s="400">
        <v>43</v>
      </c>
      <c r="AS9" s="400">
        <v>85</v>
      </c>
      <c r="AT9" s="399">
        <v>21</v>
      </c>
    </row>
    <row r="10" spans="1:46">
      <c r="A10" s="395" t="s">
        <v>405</v>
      </c>
      <c r="B10" s="396" t="s">
        <v>298</v>
      </c>
      <c r="C10" s="397">
        <v>362</v>
      </c>
      <c r="D10" s="398">
        <v>225</v>
      </c>
      <c r="E10" s="399">
        <v>137</v>
      </c>
      <c r="F10" s="398">
        <v>8</v>
      </c>
      <c r="G10" s="400">
        <v>89</v>
      </c>
      <c r="H10" s="400">
        <v>119</v>
      </c>
      <c r="I10" s="399">
        <v>146</v>
      </c>
      <c r="J10" s="398">
        <v>31</v>
      </c>
      <c r="K10" s="400">
        <v>114</v>
      </c>
      <c r="L10" s="400">
        <v>112</v>
      </c>
      <c r="M10" s="400">
        <v>95</v>
      </c>
      <c r="N10" s="399">
        <v>10</v>
      </c>
      <c r="O10" s="401">
        <v>1</v>
      </c>
      <c r="P10" s="400">
        <v>4</v>
      </c>
      <c r="Q10" s="400">
        <v>1</v>
      </c>
      <c r="R10" s="399">
        <v>1</v>
      </c>
      <c r="S10" s="401">
        <v>3</v>
      </c>
      <c r="T10" s="400">
        <v>26</v>
      </c>
      <c r="U10" s="400">
        <v>11</v>
      </c>
      <c r="V10" s="400">
        <v>12</v>
      </c>
      <c r="W10" s="400">
        <v>7</v>
      </c>
      <c r="X10" s="400">
        <v>6</v>
      </c>
      <c r="Y10" s="400">
        <v>10</v>
      </c>
      <c r="Z10" s="399">
        <v>14</v>
      </c>
      <c r="AA10" s="401">
        <v>8</v>
      </c>
      <c r="AB10" s="400">
        <v>26</v>
      </c>
      <c r="AC10" s="400">
        <v>26</v>
      </c>
      <c r="AD10" s="400">
        <v>17</v>
      </c>
      <c r="AE10" s="400">
        <v>1</v>
      </c>
      <c r="AF10" s="400">
        <v>2</v>
      </c>
      <c r="AG10" s="400">
        <v>12</v>
      </c>
      <c r="AH10" s="400">
        <v>9</v>
      </c>
      <c r="AI10" s="400">
        <v>16</v>
      </c>
      <c r="AJ10" s="399">
        <v>2</v>
      </c>
      <c r="AK10" s="401">
        <v>4</v>
      </c>
      <c r="AL10" s="400">
        <v>26</v>
      </c>
      <c r="AM10" s="400">
        <v>38</v>
      </c>
      <c r="AN10" s="400">
        <v>17</v>
      </c>
      <c r="AO10" s="400">
        <v>4</v>
      </c>
      <c r="AP10" s="400">
        <v>5</v>
      </c>
      <c r="AQ10" s="400">
        <v>13</v>
      </c>
      <c r="AR10" s="400">
        <v>17</v>
      </c>
      <c r="AS10" s="400">
        <v>19</v>
      </c>
      <c r="AT10" s="399">
        <v>3</v>
      </c>
    </row>
    <row r="11" spans="1:46">
      <c r="A11" s="395" t="s">
        <v>406</v>
      </c>
      <c r="B11" s="396" t="s">
        <v>298</v>
      </c>
      <c r="C11" s="397">
        <v>340</v>
      </c>
      <c r="D11" s="398">
        <v>208</v>
      </c>
      <c r="E11" s="399">
        <v>132</v>
      </c>
      <c r="F11" s="398">
        <v>10</v>
      </c>
      <c r="G11" s="400">
        <v>77</v>
      </c>
      <c r="H11" s="400">
        <v>128</v>
      </c>
      <c r="I11" s="399">
        <v>125</v>
      </c>
      <c r="J11" s="398">
        <v>42</v>
      </c>
      <c r="K11" s="400">
        <v>105</v>
      </c>
      <c r="L11" s="400">
        <v>88</v>
      </c>
      <c r="M11" s="400">
        <v>85</v>
      </c>
      <c r="N11" s="399">
        <v>20</v>
      </c>
      <c r="O11" s="401">
        <v>4</v>
      </c>
      <c r="P11" s="400">
        <v>2</v>
      </c>
      <c r="Q11" s="400">
        <v>2</v>
      </c>
      <c r="R11" s="399">
        <v>2</v>
      </c>
      <c r="S11" s="401">
        <v>5</v>
      </c>
      <c r="T11" s="400">
        <v>13</v>
      </c>
      <c r="U11" s="400">
        <v>14</v>
      </c>
      <c r="V11" s="400">
        <v>9</v>
      </c>
      <c r="W11" s="400">
        <v>7</v>
      </c>
      <c r="X11" s="400">
        <v>9</v>
      </c>
      <c r="Y11" s="400">
        <v>9</v>
      </c>
      <c r="Z11" s="399">
        <v>11</v>
      </c>
      <c r="AA11" s="401">
        <v>12</v>
      </c>
      <c r="AB11" s="400">
        <v>39</v>
      </c>
      <c r="AC11" s="400">
        <v>19</v>
      </c>
      <c r="AD11" s="400">
        <v>16</v>
      </c>
      <c r="AE11" s="400"/>
      <c r="AF11" s="400">
        <v>4</v>
      </c>
      <c r="AG11" s="400">
        <v>10</v>
      </c>
      <c r="AH11" s="400">
        <v>14</v>
      </c>
      <c r="AI11" s="400">
        <v>13</v>
      </c>
      <c r="AJ11" s="399">
        <v>1</v>
      </c>
      <c r="AK11" s="401">
        <v>6</v>
      </c>
      <c r="AL11" s="400">
        <v>24</v>
      </c>
      <c r="AM11" s="400">
        <v>20</v>
      </c>
      <c r="AN11" s="400">
        <v>18</v>
      </c>
      <c r="AO11" s="400">
        <v>7</v>
      </c>
      <c r="AP11" s="400">
        <v>2</v>
      </c>
      <c r="AQ11" s="400">
        <v>6</v>
      </c>
      <c r="AR11" s="400">
        <v>12</v>
      </c>
      <c r="AS11" s="400">
        <v>18</v>
      </c>
      <c r="AT11" s="399">
        <v>12</v>
      </c>
    </row>
    <row r="12" spans="1:46">
      <c r="A12" s="395" t="s">
        <v>407</v>
      </c>
      <c r="B12" s="396" t="s">
        <v>298</v>
      </c>
      <c r="C12" s="397">
        <v>243</v>
      </c>
      <c r="D12" s="398">
        <v>140</v>
      </c>
      <c r="E12" s="399">
        <v>103</v>
      </c>
      <c r="F12" s="398">
        <v>12</v>
      </c>
      <c r="G12" s="400">
        <v>40</v>
      </c>
      <c r="H12" s="400">
        <v>94</v>
      </c>
      <c r="I12" s="399">
        <v>97</v>
      </c>
      <c r="J12" s="398">
        <v>32</v>
      </c>
      <c r="K12" s="400">
        <v>75</v>
      </c>
      <c r="L12" s="400">
        <v>69</v>
      </c>
      <c r="M12" s="400">
        <v>59</v>
      </c>
      <c r="N12" s="399">
        <v>8</v>
      </c>
      <c r="O12" s="401">
        <v>2</v>
      </c>
      <c r="P12" s="400">
        <v>1</v>
      </c>
      <c r="Q12" s="400">
        <v>4</v>
      </c>
      <c r="R12" s="399">
        <v>5</v>
      </c>
      <c r="S12" s="401">
        <v>6</v>
      </c>
      <c r="T12" s="400">
        <v>7</v>
      </c>
      <c r="U12" s="400">
        <v>8</v>
      </c>
      <c r="V12" s="400">
        <v>6</v>
      </c>
      <c r="W12" s="400">
        <v>4</v>
      </c>
      <c r="X12" s="400">
        <v>2</v>
      </c>
      <c r="Y12" s="400">
        <v>2</v>
      </c>
      <c r="Z12" s="399">
        <v>5</v>
      </c>
      <c r="AA12" s="401">
        <v>7</v>
      </c>
      <c r="AB12" s="400">
        <v>14</v>
      </c>
      <c r="AC12" s="400">
        <v>18</v>
      </c>
      <c r="AD12" s="400">
        <v>18</v>
      </c>
      <c r="AE12" s="400"/>
      <c r="AF12" s="400">
        <v>4</v>
      </c>
      <c r="AG12" s="400">
        <v>12</v>
      </c>
      <c r="AH12" s="400">
        <v>10</v>
      </c>
      <c r="AI12" s="400">
        <v>10</v>
      </c>
      <c r="AJ12" s="399">
        <v>1</v>
      </c>
      <c r="AK12" s="401">
        <v>4</v>
      </c>
      <c r="AL12" s="400">
        <v>17</v>
      </c>
      <c r="AM12" s="400">
        <v>20</v>
      </c>
      <c r="AN12" s="400">
        <v>11</v>
      </c>
      <c r="AO12" s="400">
        <v>1</v>
      </c>
      <c r="AP12" s="400">
        <v>1</v>
      </c>
      <c r="AQ12" s="400">
        <v>17</v>
      </c>
      <c r="AR12" s="400">
        <v>11</v>
      </c>
      <c r="AS12" s="400">
        <v>9</v>
      </c>
      <c r="AT12" s="399">
        <v>6</v>
      </c>
    </row>
    <row r="13" spans="1:46">
      <c r="A13" s="395" t="s">
        <v>408</v>
      </c>
      <c r="B13" s="396" t="s">
        <v>298</v>
      </c>
      <c r="C13" s="397">
        <v>688</v>
      </c>
      <c r="D13" s="398">
        <v>437</v>
      </c>
      <c r="E13" s="399">
        <v>251</v>
      </c>
      <c r="F13" s="398">
        <v>25</v>
      </c>
      <c r="G13" s="400">
        <v>169</v>
      </c>
      <c r="H13" s="400">
        <v>232</v>
      </c>
      <c r="I13" s="399">
        <v>262</v>
      </c>
      <c r="J13" s="398">
        <v>84</v>
      </c>
      <c r="K13" s="400">
        <v>220</v>
      </c>
      <c r="L13" s="400">
        <v>201</v>
      </c>
      <c r="M13" s="400">
        <v>148</v>
      </c>
      <c r="N13" s="399">
        <v>35</v>
      </c>
      <c r="O13" s="401">
        <v>3</v>
      </c>
      <c r="P13" s="400">
        <v>11</v>
      </c>
      <c r="Q13" s="400">
        <v>5</v>
      </c>
      <c r="R13" s="399">
        <v>3</v>
      </c>
      <c r="S13" s="401">
        <v>12</v>
      </c>
      <c r="T13" s="400">
        <v>45</v>
      </c>
      <c r="U13" s="400">
        <v>24</v>
      </c>
      <c r="V13" s="400">
        <v>14</v>
      </c>
      <c r="W13" s="400">
        <v>16</v>
      </c>
      <c r="X13" s="400">
        <v>16</v>
      </c>
      <c r="Y13" s="400">
        <v>15</v>
      </c>
      <c r="Z13" s="399">
        <v>27</v>
      </c>
      <c r="AA13" s="401">
        <v>12</v>
      </c>
      <c r="AB13" s="400">
        <v>52</v>
      </c>
      <c r="AC13" s="400">
        <v>51</v>
      </c>
      <c r="AD13" s="400">
        <v>29</v>
      </c>
      <c r="AE13" s="400">
        <v>2</v>
      </c>
      <c r="AF13" s="400">
        <v>10</v>
      </c>
      <c r="AG13" s="400">
        <v>19</v>
      </c>
      <c r="AH13" s="400">
        <v>22</v>
      </c>
      <c r="AI13" s="400">
        <v>27</v>
      </c>
      <c r="AJ13" s="399">
        <v>8</v>
      </c>
      <c r="AK13" s="401">
        <v>20</v>
      </c>
      <c r="AL13" s="400">
        <v>60</v>
      </c>
      <c r="AM13" s="400">
        <v>67</v>
      </c>
      <c r="AN13" s="400">
        <v>23</v>
      </c>
      <c r="AO13" s="400">
        <v>11</v>
      </c>
      <c r="AP13" s="400">
        <v>6</v>
      </c>
      <c r="AQ13" s="400">
        <v>14</v>
      </c>
      <c r="AR13" s="400">
        <v>19</v>
      </c>
      <c r="AS13" s="400">
        <v>28</v>
      </c>
      <c r="AT13" s="399">
        <v>14</v>
      </c>
    </row>
    <row r="14" spans="1:46">
      <c r="A14" s="395" t="s">
        <v>409</v>
      </c>
      <c r="B14" s="396" t="s">
        <v>298</v>
      </c>
      <c r="C14" s="397">
        <v>294</v>
      </c>
      <c r="D14" s="398">
        <v>181</v>
      </c>
      <c r="E14" s="399">
        <v>113</v>
      </c>
      <c r="F14" s="398">
        <v>17</v>
      </c>
      <c r="G14" s="400">
        <v>68</v>
      </c>
      <c r="H14" s="400">
        <v>104</v>
      </c>
      <c r="I14" s="399">
        <v>105</v>
      </c>
      <c r="J14" s="398">
        <v>40</v>
      </c>
      <c r="K14" s="400">
        <v>75</v>
      </c>
      <c r="L14" s="400">
        <v>82</v>
      </c>
      <c r="M14" s="400">
        <v>79</v>
      </c>
      <c r="N14" s="399">
        <v>18</v>
      </c>
      <c r="O14" s="401">
        <v>4</v>
      </c>
      <c r="P14" s="400">
        <v>6</v>
      </c>
      <c r="Q14" s="400">
        <v>7</v>
      </c>
      <c r="R14" s="399"/>
      <c r="S14" s="401">
        <v>3</v>
      </c>
      <c r="T14" s="400">
        <v>15</v>
      </c>
      <c r="U14" s="400">
        <v>10</v>
      </c>
      <c r="V14" s="400">
        <v>12</v>
      </c>
      <c r="W14" s="400">
        <v>5</v>
      </c>
      <c r="X14" s="400">
        <v>5</v>
      </c>
      <c r="Y14" s="400">
        <v>3</v>
      </c>
      <c r="Z14" s="399">
        <v>15</v>
      </c>
      <c r="AA14" s="401">
        <v>6</v>
      </c>
      <c r="AB14" s="400">
        <v>20</v>
      </c>
      <c r="AC14" s="400">
        <v>22</v>
      </c>
      <c r="AD14" s="400">
        <v>12</v>
      </c>
      <c r="AE14" s="400">
        <v>2</v>
      </c>
      <c r="AF14" s="400">
        <v>6</v>
      </c>
      <c r="AG14" s="400">
        <v>8</v>
      </c>
      <c r="AH14" s="400">
        <v>10</v>
      </c>
      <c r="AI14" s="400">
        <v>16</v>
      </c>
      <c r="AJ14" s="399">
        <v>2</v>
      </c>
      <c r="AK14" s="401">
        <v>5</v>
      </c>
      <c r="AL14" s="400">
        <v>17</v>
      </c>
      <c r="AM14" s="400">
        <v>29</v>
      </c>
      <c r="AN14" s="400">
        <v>16</v>
      </c>
      <c r="AO14" s="400">
        <v>2</v>
      </c>
      <c r="AP14" s="400">
        <v>4</v>
      </c>
      <c r="AQ14" s="400">
        <v>4</v>
      </c>
      <c r="AR14" s="400">
        <v>8</v>
      </c>
      <c r="AS14" s="400">
        <v>8</v>
      </c>
      <c r="AT14" s="399">
        <v>12</v>
      </c>
    </row>
    <row r="15" spans="1:46">
      <c r="A15" s="395" t="s">
        <v>410</v>
      </c>
      <c r="B15" s="396" t="s">
        <v>298</v>
      </c>
      <c r="C15" s="397">
        <v>1012</v>
      </c>
      <c r="D15" s="398">
        <v>590</v>
      </c>
      <c r="E15" s="399">
        <v>422</v>
      </c>
      <c r="F15" s="398">
        <v>51</v>
      </c>
      <c r="G15" s="400">
        <v>262</v>
      </c>
      <c r="H15" s="400">
        <v>300</v>
      </c>
      <c r="I15" s="399">
        <v>399</v>
      </c>
      <c r="J15" s="398">
        <v>149</v>
      </c>
      <c r="K15" s="400">
        <v>325</v>
      </c>
      <c r="L15" s="400">
        <v>218</v>
      </c>
      <c r="M15" s="400">
        <v>279</v>
      </c>
      <c r="N15" s="399">
        <v>41</v>
      </c>
      <c r="O15" s="401">
        <v>16</v>
      </c>
      <c r="P15" s="400">
        <v>14</v>
      </c>
      <c r="Q15" s="400">
        <v>10</v>
      </c>
      <c r="R15" s="399">
        <v>11</v>
      </c>
      <c r="S15" s="401">
        <v>25</v>
      </c>
      <c r="T15" s="400">
        <v>61</v>
      </c>
      <c r="U15" s="400">
        <v>25</v>
      </c>
      <c r="V15" s="400">
        <v>38</v>
      </c>
      <c r="W15" s="400">
        <v>19</v>
      </c>
      <c r="X15" s="400">
        <v>30</v>
      </c>
      <c r="Y15" s="400">
        <v>21</v>
      </c>
      <c r="Z15" s="399">
        <v>43</v>
      </c>
      <c r="AA15" s="401">
        <v>17</v>
      </c>
      <c r="AB15" s="400">
        <v>71</v>
      </c>
      <c r="AC15" s="400">
        <v>41</v>
      </c>
      <c r="AD15" s="400">
        <v>37</v>
      </c>
      <c r="AE15" s="400">
        <v>3</v>
      </c>
      <c r="AF15" s="400">
        <v>20</v>
      </c>
      <c r="AG15" s="400">
        <v>23</v>
      </c>
      <c r="AH15" s="400">
        <v>30</v>
      </c>
      <c r="AI15" s="400">
        <v>48</v>
      </c>
      <c r="AJ15" s="399">
        <v>10</v>
      </c>
      <c r="AK15" s="401">
        <v>27</v>
      </c>
      <c r="AL15" s="400">
        <v>86</v>
      </c>
      <c r="AM15" s="400">
        <v>66</v>
      </c>
      <c r="AN15" s="400">
        <v>56</v>
      </c>
      <c r="AO15" s="400">
        <v>7</v>
      </c>
      <c r="AP15" s="400">
        <v>15</v>
      </c>
      <c r="AQ15" s="400">
        <v>29</v>
      </c>
      <c r="AR15" s="400">
        <v>35</v>
      </c>
      <c r="AS15" s="400">
        <v>57</v>
      </c>
      <c r="AT15" s="399">
        <v>21</v>
      </c>
    </row>
    <row r="16" spans="1:46">
      <c r="A16" s="395" t="s">
        <v>411</v>
      </c>
      <c r="B16" s="396" t="s">
        <v>298</v>
      </c>
      <c r="C16" s="397">
        <v>361</v>
      </c>
      <c r="D16" s="398">
        <v>220</v>
      </c>
      <c r="E16" s="399">
        <v>141</v>
      </c>
      <c r="F16" s="398">
        <v>11</v>
      </c>
      <c r="G16" s="400">
        <v>80</v>
      </c>
      <c r="H16" s="400">
        <v>132</v>
      </c>
      <c r="I16" s="399">
        <v>138</v>
      </c>
      <c r="J16" s="398">
        <v>48</v>
      </c>
      <c r="K16" s="400">
        <v>96</v>
      </c>
      <c r="L16" s="400">
        <v>98</v>
      </c>
      <c r="M16" s="400">
        <v>103</v>
      </c>
      <c r="N16" s="399">
        <v>16</v>
      </c>
      <c r="O16" s="401">
        <v>6</v>
      </c>
      <c r="P16" s="400">
        <v>2</v>
      </c>
      <c r="Q16" s="400">
        <v>1</v>
      </c>
      <c r="R16" s="399">
        <v>2</v>
      </c>
      <c r="S16" s="401">
        <v>4</v>
      </c>
      <c r="T16" s="400">
        <v>17</v>
      </c>
      <c r="U16" s="400">
        <v>13</v>
      </c>
      <c r="V16" s="400">
        <v>14</v>
      </c>
      <c r="W16" s="400">
        <v>6</v>
      </c>
      <c r="X16" s="400">
        <v>9</v>
      </c>
      <c r="Y16" s="400">
        <v>6</v>
      </c>
      <c r="Z16" s="399">
        <v>11</v>
      </c>
      <c r="AA16" s="401">
        <v>14</v>
      </c>
      <c r="AB16" s="400">
        <v>26</v>
      </c>
      <c r="AC16" s="400">
        <v>29</v>
      </c>
      <c r="AD16" s="400">
        <v>13</v>
      </c>
      <c r="AE16" s="400">
        <v>2</v>
      </c>
      <c r="AF16" s="400">
        <v>6</v>
      </c>
      <c r="AG16" s="400">
        <v>6</v>
      </c>
      <c r="AH16" s="400">
        <v>12</v>
      </c>
      <c r="AI16" s="400">
        <v>21</v>
      </c>
      <c r="AJ16" s="399">
        <v>3</v>
      </c>
      <c r="AK16" s="401">
        <v>9</v>
      </c>
      <c r="AL16" s="400">
        <v>22</v>
      </c>
      <c r="AM16" s="400">
        <v>23</v>
      </c>
      <c r="AN16" s="400">
        <v>22</v>
      </c>
      <c r="AO16" s="400">
        <v>4</v>
      </c>
      <c r="AP16" s="400">
        <v>2</v>
      </c>
      <c r="AQ16" s="400">
        <v>12</v>
      </c>
      <c r="AR16" s="400">
        <v>15</v>
      </c>
      <c r="AS16" s="400">
        <v>22</v>
      </c>
      <c r="AT16" s="399">
        <v>7</v>
      </c>
    </row>
    <row r="17" spans="1:46">
      <c r="A17" s="395" t="s">
        <v>412</v>
      </c>
      <c r="B17" s="396" t="s">
        <v>298</v>
      </c>
      <c r="C17" s="397">
        <v>321</v>
      </c>
      <c r="D17" s="398">
        <v>187</v>
      </c>
      <c r="E17" s="399">
        <v>134</v>
      </c>
      <c r="F17" s="398">
        <v>6</v>
      </c>
      <c r="G17" s="400">
        <v>73</v>
      </c>
      <c r="H17" s="400">
        <v>103</v>
      </c>
      <c r="I17" s="399">
        <v>139</v>
      </c>
      <c r="J17" s="398">
        <v>23</v>
      </c>
      <c r="K17" s="400">
        <v>102</v>
      </c>
      <c r="L17" s="400">
        <v>82</v>
      </c>
      <c r="M17" s="400">
        <v>89</v>
      </c>
      <c r="N17" s="399">
        <v>25</v>
      </c>
      <c r="O17" s="401">
        <v>2</v>
      </c>
      <c r="P17" s="400">
        <v>3</v>
      </c>
      <c r="Q17" s="400">
        <v>1</v>
      </c>
      <c r="R17" s="399"/>
      <c r="S17" s="401">
        <v>6</v>
      </c>
      <c r="T17" s="400">
        <v>28</v>
      </c>
      <c r="U17" s="400">
        <v>4</v>
      </c>
      <c r="V17" s="400">
        <v>8</v>
      </c>
      <c r="W17" s="400"/>
      <c r="X17" s="400">
        <v>5</v>
      </c>
      <c r="Y17" s="400">
        <v>4</v>
      </c>
      <c r="Z17" s="399">
        <v>18</v>
      </c>
      <c r="AA17" s="401">
        <v>5</v>
      </c>
      <c r="AB17" s="400">
        <v>19</v>
      </c>
      <c r="AC17" s="400">
        <v>22</v>
      </c>
      <c r="AD17" s="400">
        <v>14</v>
      </c>
      <c r="AE17" s="400"/>
      <c r="AF17" s="400">
        <v>4</v>
      </c>
      <c r="AG17" s="400">
        <v>11</v>
      </c>
      <c r="AH17" s="400">
        <v>7</v>
      </c>
      <c r="AI17" s="400">
        <v>17</v>
      </c>
      <c r="AJ17" s="399">
        <v>4</v>
      </c>
      <c r="AK17" s="401">
        <v>3</v>
      </c>
      <c r="AL17" s="400">
        <v>31</v>
      </c>
      <c r="AM17" s="400">
        <v>23</v>
      </c>
      <c r="AN17" s="400">
        <v>11</v>
      </c>
      <c r="AO17" s="400">
        <v>8</v>
      </c>
      <c r="AP17" s="400">
        <v>2</v>
      </c>
      <c r="AQ17" s="400">
        <v>5</v>
      </c>
      <c r="AR17" s="400">
        <v>22</v>
      </c>
      <c r="AS17" s="400">
        <v>21</v>
      </c>
      <c r="AT17" s="399">
        <v>13</v>
      </c>
    </row>
    <row r="18" spans="1:46">
      <c r="A18" s="395" t="s">
        <v>413</v>
      </c>
      <c r="B18" s="396" t="s">
        <v>298</v>
      </c>
      <c r="C18" s="397">
        <v>1625</v>
      </c>
      <c r="D18" s="398">
        <v>941</v>
      </c>
      <c r="E18" s="399">
        <v>684</v>
      </c>
      <c r="F18" s="398">
        <v>93</v>
      </c>
      <c r="G18" s="400">
        <v>427</v>
      </c>
      <c r="H18" s="400">
        <v>532</v>
      </c>
      <c r="I18" s="399">
        <v>573</v>
      </c>
      <c r="J18" s="398">
        <v>252</v>
      </c>
      <c r="K18" s="400">
        <v>444</v>
      </c>
      <c r="L18" s="400">
        <v>322</v>
      </c>
      <c r="M18" s="400">
        <v>493</v>
      </c>
      <c r="N18" s="399">
        <v>114</v>
      </c>
      <c r="O18" s="401">
        <v>23</v>
      </c>
      <c r="P18" s="400">
        <v>22</v>
      </c>
      <c r="Q18" s="400">
        <v>26</v>
      </c>
      <c r="R18" s="399">
        <v>21</v>
      </c>
      <c r="S18" s="401">
        <v>48</v>
      </c>
      <c r="T18" s="400">
        <v>87</v>
      </c>
      <c r="U18" s="400">
        <v>33</v>
      </c>
      <c r="V18" s="400">
        <v>70</v>
      </c>
      <c r="W18" s="400">
        <v>27</v>
      </c>
      <c r="X18" s="400">
        <v>45</v>
      </c>
      <c r="Y18" s="400">
        <v>21</v>
      </c>
      <c r="Z18" s="399">
        <v>96</v>
      </c>
      <c r="AA18" s="401">
        <v>43</v>
      </c>
      <c r="AB18" s="400">
        <v>94</v>
      </c>
      <c r="AC18" s="400">
        <v>90</v>
      </c>
      <c r="AD18" s="400">
        <v>91</v>
      </c>
      <c r="AE18" s="400">
        <v>7</v>
      </c>
      <c r="AF18" s="400">
        <v>24</v>
      </c>
      <c r="AG18" s="400">
        <v>46</v>
      </c>
      <c r="AH18" s="400">
        <v>29</v>
      </c>
      <c r="AI18" s="400">
        <v>90</v>
      </c>
      <c r="AJ18" s="399">
        <v>18</v>
      </c>
      <c r="AK18" s="401">
        <v>36</v>
      </c>
      <c r="AL18" s="400">
        <v>89</v>
      </c>
      <c r="AM18" s="400">
        <v>92</v>
      </c>
      <c r="AN18" s="400">
        <v>87</v>
      </c>
      <c r="AO18" s="400">
        <v>29</v>
      </c>
      <c r="AP18" s="400">
        <v>25</v>
      </c>
      <c r="AQ18" s="400">
        <v>40</v>
      </c>
      <c r="AR18" s="400">
        <v>56</v>
      </c>
      <c r="AS18" s="400">
        <v>59</v>
      </c>
      <c r="AT18" s="399">
        <v>60</v>
      </c>
    </row>
    <row r="19" spans="1:46">
      <c r="A19" s="395" t="s">
        <v>414</v>
      </c>
      <c r="B19" s="396" t="s">
        <v>298</v>
      </c>
      <c r="C19" s="397">
        <v>407</v>
      </c>
      <c r="D19" s="398">
        <v>250</v>
      </c>
      <c r="E19" s="399">
        <v>157</v>
      </c>
      <c r="F19" s="398">
        <v>30</v>
      </c>
      <c r="G19" s="400">
        <v>106</v>
      </c>
      <c r="H19" s="400">
        <v>131</v>
      </c>
      <c r="I19" s="399">
        <v>140</v>
      </c>
      <c r="J19" s="398">
        <v>83</v>
      </c>
      <c r="K19" s="400">
        <v>136</v>
      </c>
      <c r="L19" s="400">
        <v>111</v>
      </c>
      <c r="M19" s="400">
        <v>69</v>
      </c>
      <c r="N19" s="399">
        <v>8</v>
      </c>
      <c r="O19" s="401">
        <v>4</v>
      </c>
      <c r="P19" s="400">
        <v>5</v>
      </c>
      <c r="Q19" s="400">
        <v>12</v>
      </c>
      <c r="R19" s="399">
        <v>9</v>
      </c>
      <c r="S19" s="401">
        <v>17</v>
      </c>
      <c r="T19" s="400">
        <v>33</v>
      </c>
      <c r="U19" s="400">
        <v>10</v>
      </c>
      <c r="V19" s="400">
        <v>6</v>
      </c>
      <c r="W19" s="400">
        <v>11</v>
      </c>
      <c r="X19" s="400">
        <v>9</v>
      </c>
      <c r="Y19" s="400">
        <v>9</v>
      </c>
      <c r="Z19" s="399">
        <v>11</v>
      </c>
      <c r="AA19" s="401">
        <v>11</v>
      </c>
      <c r="AB19" s="400">
        <v>26</v>
      </c>
      <c r="AC19" s="400">
        <v>31</v>
      </c>
      <c r="AD19" s="400">
        <v>15</v>
      </c>
      <c r="AE19" s="400">
        <v>1</v>
      </c>
      <c r="AF19" s="400">
        <v>10</v>
      </c>
      <c r="AG19" s="400">
        <v>10</v>
      </c>
      <c r="AH19" s="400">
        <v>17</v>
      </c>
      <c r="AI19" s="400">
        <v>8</v>
      </c>
      <c r="AJ19" s="399">
        <v>2</v>
      </c>
      <c r="AK19" s="401">
        <v>14</v>
      </c>
      <c r="AL19" s="400">
        <v>32</v>
      </c>
      <c r="AM19" s="400">
        <v>34</v>
      </c>
      <c r="AN19" s="400">
        <v>8</v>
      </c>
      <c r="AO19" s="400">
        <v>3</v>
      </c>
      <c r="AP19" s="400">
        <v>4</v>
      </c>
      <c r="AQ19" s="400">
        <v>12</v>
      </c>
      <c r="AR19" s="400">
        <v>10</v>
      </c>
      <c r="AS19" s="400">
        <v>21</v>
      </c>
      <c r="AT19" s="399">
        <v>2</v>
      </c>
    </row>
    <row r="20" spans="1:46">
      <c r="A20" s="395" t="s">
        <v>415</v>
      </c>
      <c r="B20" s="396" t="s">
        <v>298</v>
      </c>
      <c r="C20" s="397">
        <v>631</v>
      </c>
      <c r="D20" s="398">
        <v>398</v>
      </c>
      <c r="E20" s="399">
        <v>233</v>
      </c>
      <c r="F20" s="398">
        <v>24</v>
      </c>
      <c r="G20" s="400">
        <v>157</v>
      </c>
      <c r="H20" s="400">
        <v>214</v>
      </c>
      <c r="I20" s="399">
        <v>236</v>
      </c>
      <c r="J20" s="398">
        <v>84</v>
      </c>
      <c r="K20" s="400">
        <v>188</v>
      </c>
      <c r="L20" s="400">
        <v>187</v>
      </c>
      <c r="M20" s="400">
        <v>150</v>
      </c>
      <c r="N20" s="399">
        <v>22</v>
      </c>
      <c r="O20" s="401">
        <v>5</v>
      </c>
      <c r="P20" s="400">
        <v>4</v>
      </c>
      <c r="Q20" s="400">
        <v>11</v>
      </c>
      <c r="R20" s="399">
        <v>3</v>
      </c>
      <c r="S20" s="401">
        <v>18</v>
      </c>
      <c r="T20" s="400">
        <v>29</v>
      </c>
      <c r="U20" s="400">
        <v>28</v>
      </c>
      <c r="V20" s="400">
        <v>20</v>
      </c>
      <c r="W20" s="400">
        <v>6</v>
      </c>
      <c r="X20" s="400">
        <v>13</v>
      </c>
      <c r="Y20" s="400">
        <v>13</v>
      </c>
      <c r="Z20" s="399">
        <v>30</v>
      </c>
      <c r="AA20" s="401">
        <v>21</v>
      </c>
      <c r="AB20" s="400">
        <v>42</v>
      </c>
      <c r="AC20" s="400">
        <v>50</v>
      </c>
      <c r="AD20" s="400">
        <v>25</v>
      </c>
      <c r="AE20" s="400"/>
      <c r="AF20" s="400">
        <v>7</v>
      </c>
      <c r="AG20" s="400">
        <v>20</v>
      </c>
      <c r="AH20" s="400">
        <v>14</v>
      </c>
      <c r="AI20" s="400">
        <v>30</v>
      </c>
      <c r="AJ20" s="399">
        <v>5</v>
      </c>
      <c r="AK20" s="401">
        <v>12</v>
      </c>
      <c r="AL20" s="400">
        <v>60</v>
      </c>
      <c r="AM20" s="400">
        <v>57</v>
      </c>
      <c r="AN20" s="400">
        <v>25</v>
      </c>
      <c r="AO20" s="400">
        <v>1</v>
      </c>
      <c r="AP20" s="400">
        <v>4</v>
      </c>
      <c r="AQ20" s="400">
        <v>17</v>
      </c>
      <c r="AR20" s="400">
        <v>24</v>
      </c>
      <c r="AS20" s="400">
        <v>20</v>
      </c>
      <c r="AT20" s="399">
        <v>16</v>
      </c>
    </row>
    <row r="21" spans="1:46">
      <c r="A21" s="402" t="s">
        <v>416</v>
      </c>
      <c r="B21" s="403" t="s">
        <v>298</v>
      </c>
      <c r="C21" s="404">
        <v>462</v>
      </c>
      <c r="D21" s="405">
        <v>286</v>
      </c>
      <c r="E21" s="406">
        <v>176</v>
      </c>
      <c r="F21" s="405">
        <v>22</v>
      </c>
      <c r="G21" s="407">
        <v>95</v>
      </c>
      <c r="H21" s="407">
        <v>162</v>
      </c>
      <c r="I21" s="406">
        <v>183</v>
      </c>
      <c r="J21" s="405">
        <v>67</v>
      </c>
      <c r="K21" s="407">
        <v>121</v>
      </c>
      <c r="L21" s="407">
        <v>121</v>
      </c>
      <c r="M21" s="407">
        <v>125</v>
      </c>
      <c r="N21" s="406">
        <v>28</v>
      </c>
      <c r="O21" s="408">
        <v>7</v>
      </c>
      <c r="P21" s="407">
        <v>6</v>
      </c>
      <c r="Q21" s="407">
        <v>7</v>
      </c>
      <c r="R21" s="406">
        <v>1</v>
      </c>
      <c r="S21" s="408">
        <v>9</v>
      </c>
      <c r="T21" s="407">
        <v>20</v>
      </c>
      <c r="U21" s="407">
        <v>18</v>
      </c>
      <c r="V21" s="407">
        <v>12</v>
      </c>
      <c r="W21" s="407">
        <v>8</v>
      </c>
      <c r="X21" s="407">
        <v>9</v>
      </c>
      <c r="Y21" s="407">
        <v>5</v>
      </c>
      <c r="Z21" s="406">
        <v>14</v>
      </c>
      <c r="AA21" s="408">
        <v>10</v>
      </c>
      <c r="AB21" s="407">
        <v>31</v>
      </c>
      <c r="AC21" s="407">
        <v>35</v>
      </c>
      <c r="AD21" s="407">
        <v>23</v>
      </c>
      <c r="AE21" s="407">
        <v>2</v>
      </c>
      <c r="AF21" s="407">
        <v>5</v>
      </c>
      <c r="AG21" s="407">
        <v>11</v>
      </c>
      <c r="AH21" s="407">
        <v>19</v>
      </c>
      <c r="AI21" s="407">
        <v>23</v>
      </c>
      <c r="AJ21" s="406">
        <v>3</v>
      </c>
      <c r="AK21" s="408">
        <v>9</v>
      </c>
      <c r="AL21" s="407">
        <v>35</v>
      </c>
      <c r="AM21" s="407">
        <v>30</v>
      </c>
      <c r="AN21" s="407">
        <v>32</v>
      </c>
      <c r="AO21" s="407">
        <v>7</v>
      </c>
      <c r="AP21" s="407">
        <v>12</v>
      </c>
      <c r="AQ21" s="407">
        <v>8</v>
      </c>
      <c r="AR21" s="407">
        <v>13</v>
      </c>
      <c r="AS21" s="407">
        <v>21</v>
      </c>
      <c r="AT21" s="406">
        <v>16</v>
      </c>
    </row>
    <row r="22" spans="1:46" ht="21.75" customHeight="1">
      <c r="A22" s="409" t="s">
        <v>417</v>
      </c>
    </row>
    <row r="23" spans="1:46">
      <c r="A23" s="388" t="s">
        <v>132</v>
      </c>
      <c r="B23" s="389" t="s">
        <v>300</v>
      </c>
      <c r="C23" s="390">
        <v>100</v>
      </c>
      <c r="D23" s="391">
        <v>55.49</v>
      </c>
      <c r="E23" s="392">
        <v>44.51</v>
      </c>
      <c r="F23" s="391">
        <v>6.49</v>
      </c>
      <c r="G23" s="393">
        <v>26</v>
      </c>
      <c r="H23" s="393">
        <v>32.29</v>
      </c>
      <c r="I23" s="392">
        <v>35.21</v>
      </c>
      <c r="J23" s="391">
        <v>17.86</v>
      </c>
      <c r="K23" s="393">
        <v>25.91</v>
      </c>
      <c r="L23" s="393">
        <v>19.14</v>
      </c>
      <c r="M23" s="393">
        <v>31.65</v>
      </c>
      <c r="N23" s="392">
        <v>5.44</v>
      </c>
      <c r="O23" s="410">
        <v>31.65</v>
      </c>
      <c r="P23" s="411">
        <v>21.36</v>
      </c>
      <c r="Q23" s="411">
        <v>28.49</v>
      </c>
      <c r="R23" s="412">
        <v>18.5</v>
      </c>
      <c r="S23" s="394">
        <v>11.37</v>
      </c>
      <c r="T23" s="393">
        <v>18.899999999999999</v>
      </c>
      <c r="U23" s="393">
        <v>9.2200000000000006</v>
      </c>
      <c r="V23" s="393">
        <v>15.25</v>
      </c>
      <c r="W23" s="393">
        <v>9.83</v>
      </c>
      <c r="X23" s="393">
        <v>9.61</v>
      </c>
      <c r="Y23" s="393">
        <v>4.93</v>
      </c>
      <c r="Z23" s="392">
        <v>20.91</v>
      </c>
      <c r="AA23" s="394">
        <v>8.11</v>
      </c>
      <c r="AB23" s="393">
        <v>16.93</v>
      </c>
      <c r="AC23" s="393">
        <v>14.21</v>
      </c>
      <c r="AD23" s="393">
        <v>15.53</v>
      </c>
      <c r="AE23" s="393">
        <v>1.22</v>
      </c>
      <c r="AF23" s="393">
        <v>5.96</v>
      </c>
      <c r="AG23" s="393">
        <v>7.64</v>
      </c>
      <c r="AH23" s="393">
        <v>7.38</v>
      </c>
      <c r="AI23" s="393">
        <v>19.89</v>
      </c>
      <c r="AJ23" s="392">
        <v>3.12</v>
      </c>
      <c r="AK23" s="394">
        <v>6.41</v>
      </c>
      <c r="AL23" s="393">
        <v>15.62</v>
      </c>
      <c r="AM23" s="393">
        <v>16.170000000000002</v>
      </c>
      <c r="AN23" s="393">
        <v>14.36</v>
      </c>
      <c r="AO23" s="393">
        <v>3.49</v>
      </c>
      <c r="AP23" s="393">
        <v>4.76</v>
      </c>
      <c r="AQ23" s="393">
        <v>7.08</v>
      </c>
      <c r="AR23" s="393">
        <v>7.8</v>
      </c>
      <c r="AS23" s="393">
        <v>16.350000000000001</v>
      </c>
      <c r="AT23" s="392">
        <v>7.97</v>
      </c>
    </row>
    <row r="24" spans="1:46">
      <c r="A24" s="395" t="s">
        <v>402</v>
      </c>
      <c r="B24" s="396" t="s">
        <v>300</v>
      </c>
      <c r="C24" s="397">
        <v>100</v>
      </c>
      <c r="D24" s="398">
        <v>50.4</v>
      </c>
      <c r="E24" s="399">
        <v>49.6</v>
      </c>
      <c r="F24" s="398">
        <v>7.97</v>
      </c>
      <c r="G24" s="400">
        <v>26.95</v>
      </c>
      <c r="H24" s="400">
        <v>31.54</v>
      </c>
      <c r="I24" s="399">
        <v>33.54</v>
      </c>
      <c r="J24" s="398">
        <v>19.88</v>
      </c>
      <c r="K24" s="400">
        <v>22.62</v>
      </c>
      <c r="L24" s="400">
        <v>12.5</v>
      </c>
      <c r="M24" s="400">
        <v>38.61</v>
      </c>
      <c r="N24" s="399">
        <v>6.4</v>
      </c>
      <c r="O24" s="401">
        <v>32.979999999999997</v>
      </c>
      <c r="P24" s="400">
        <v>20.39</v>
      </c>
      <c r="Q24" s="400">
        <v>27.84</v>
      </c>
      <c r="R24" s="399">
        <v>18.79</v>
      </c>
      <c r="S24" s="401">
        <v>12.32</v>
      </c>
      <c r="T24" s="400">
        <v>15.04</v>
      </c>
      <c r="U24" s="400">
        <v>6.24</v>
      </c>
      <c r="V24" s="400">
        <v>18.29</v>
      </c>
      <c r="W24" s="400">
        <v>11.69</v>
      </c>
      <c r="X24" s="400">
        <v>9.01</v>
      </c>
      <c r="Y24" s="400">
        <v>2.78</v>
      </c>
      <c r="Z24" s="399">
        <v>24.63</v>
      </c>
      <c r="AA24" s="401">
        <v>7.57</v>
      </c>
      <c r="AB24" s="400">
        <v>13.57</v>
      </c>
      <c r="AC24" s="400">
        <v>8.02</v>
      </c>
      <c r="AD24" s="400">
        <v>18</v>
      </c>
      <c r="AE24" s="400">
        <v>1.61</v>
      </c>
      <c r="AF24" s="400">
        <v>6.72</v>
      </c>
      <c r="AG24" s="400">
        <v>7.48</v>
      </c>
      <c r="AH24" s="400">
        <v>5.73</v>
      </c>
      <c r="AI24" s="400">
        <v>27.18</v>
      </c>
      <c r="AJ24" s="399">
        <v>4.12</v>
      </c>
      <c r="AK24" s="401">
        <v>6.49</v>
      </c>
      <c r="AL24" s="400">
        <v>11.96</v>
      </c>
      <c r="AM24" s="400">
        <v>11.08</v>
      </c>
      <c r="AN24" s="400">
        <v>16.600000000000001</v>
      </c>
      <c r="AO24" s="400">
        <v>3.92</v>
      </c>
      <c r="AP24" s="400">
        <v>5.6</v>
      </c>
      <c r="AQ24" s="400">
        <v>7.03</v>
      </c>
      <c r="AR24" s="400">
        <v>6.02</v>
      </c>
      <c r="AS24" s="400">
        <v>21.52</v>
      </c>
      <c r="AT24" s="399">
        <v>9.77</v>
      </c>
    </row>
    <row r="25" spans="1:46">
      <c r="A25" s="395" t="s">
        <v>403</v>
      </c>
      <c r="B25" s="396" t="s">
        <v>300</v>
      </c>
      <c r="C25" s="397">
        <v>100</v>
      </c>
      <c r="D25" s="398">
        <v>65.91</v>
      </c>
      <c r="E25" s="399">
        <v>34.090000000000003</v>
      </c>
      <c r="F25" s="398">
        <v>3.41</v>
      </c>
      <c r="G25" s="400">
        <v>17.05</v>
      </c>
      <c r="H25" s="400">
        <v>34.090000000000003</v>
      </c>
      <c r="I25" s="399">
        <v>45.45</v>
      </c>
      <c r="J25" s="398">
        <v>12.5</v>
      </c>
      <c r="K25" s="400">
        <v>25</v>
      </c>
      <c r="L25" s="400">
        <v>29.55</v>
      </c>
      <c r="M25" s="400">
        <v>21.59</v>
      </c>
      <c r="N25" s="399">
        <v>11.36</v>
      </c>
      <c r="O25" s="401">
        <v>33.33</v>
      </c>
      <c r="P25" s="400">
        <v>33.33</v>
      </c>
      <c r="Q25" s="400">
        <v>0</v>
      </c>
      <c r="R25" s="399">
        <v>33.33</v>
      </c>
      <c r="S25" s="401">
        <v>0</v>
      </c>
      <c r="T25" s="400">
        <v>13.33</v>
      </c>
      <c r="U25" s="400">
        <v>20</v>
      </c>
      <c r="V25" s="400">
        <v>20</v>
      </c>
      <c r="W25" s="400">
        <v>13.33</v>
      </c>
      <c r="X25" s="400">
        <v>6.67</v>
      </c>
      <c r="Y25" s="400">
        <v>6.67</v>
      </c>
      <c r="Z25" s="399">
        <v>20</v>
      </c>
      <c r="AA25" s="401">
        <v>10</v>
      </c>
      <c r="AB25" s="400">
        <v>26.67</v>
      </c>
      <c r="AC25" s="400">
        <v>16.670000000000002</v>
      </c>
      <c r="AD25" s="400">
        <v>13.33</v>
      </c>
      <c r="AE25" s="400">
        <v>3.33</v>
      </c>
      <c r="AF25" s="400">
        <v>6.67</v>
      </c>
      <c r="AG25" s="400">
        <v>6.67</v>
      </c>
      <c r="AH25" s="400">
        <v>6.67</v>
      </c>
      <c r="AI25" s="400">
        <v>10</v>
      </c>
      <c r="AJ25" s="399">
        <v>0</v>
      </c>
      <c r="AK25" s="401">
        <v>7.5</v>
      </c>
      <c r="AL25" s="400">
        <v>15</v>
      </c>
      <c r="AM25" s="400">
        <v>30</v>
      </c>
      <c r="AN25" s="400">
        <v>5</v>
      </c>
      <c r="AO25" s="400">
        <v>10</v>
      </c>
      <c r="AP25" s="400">
        <v>0</v>
      </c>
      <c r="AQ25" s="400">
        <v>2.5</v>
      </c>
      <c r="AR25" s="400">
        <v>7.5</v>
      </c>
      <c r="AS25" s="400">
        <v>10</v>
      </c>
      <c r="AT25" s="399">
        <v>12.5</v>
      </c>
    </row>
    <row r="26" spans="1:46">
      <c r="A26" s="395" t="s">
        <v>404</v>
      </c>
      <c r="B26" s="396" t="s">
        <v>300</v>
      </c>
      <c r="C26" s="397">
        <v>100</v>
      </c>
      <c r="D26" s="398">
        <v>57.29</v>
      </c>
      <c r="E26" s="399">
        <v>42.71</v>
      </c>
      <c r="F26" s="398">
        <v>8.0500000000000007</v>
      </c>
      <c r="G26" s="400">
        <v>28.93</v>
      </c>
      <c r="H26" s="400">
        <v>31.12</v>
      </c>
      <c r="I26" s="399">
        <v>31.91</v>
      </c>
      <c r="J26" s="398">
        <v>25.32</v>
      </c>
      <c r="K26" s="400">
        <v>24.82</v>
      </c>
      <c r="L26" s="400">
        <v>22.57</v>
      </c>
      <c r="M26" s="400">
        <v>24.76</v>
      </c>
      <c r="N26" s="399">
        <v>2.5299999999999998</v>
      </c>
      <c r="O26" s="401">
        <v>39.44</v>
      </c>
      <c r="P26" s="400">
        <v>14.08</v>
      </c>
      <c r="Q26" s="400">
        <v>30.99</v>
      </c>
      <c r="R26" s="399">
        <v>15.49</v>
      </c>
      <c r="S26" s="401">
        <v>14.2</v>
      </c>
      <c r="T26" s="400">
        <v>19.649999999999999</v>
      </c>
      <c r="U26" s="400">
        <v>10.89</v>
      </c>
      <c r="V26" s="400">
        <v>9.5299999999999994</v>
      </c>
      <c r="W26" s="400">
        <v>11.67</v>
      </c>
      <c r="X26" s="400">
        <v>11.87</v>
      </c>
      <c r="Y26" s="400">
        <v>5.64</v>
      </c>
      <c r="Z26" s="399">
        <v>16.54</v>
      </c>
      <c r="AA26" s="401">
        <v>13.2</v>
      </c>
      <c r="AB26" s="400">
        <v>15.73</v>
      </c>
      <c r="AC26" s="400">
        <v>18.440000000000001</v>
      </c>
      <c r="AD26" s="400">
        <v>12.84</v>
      </c>
      <c r="AE26" s="400">
        <v>0.9</v>
      </c>
      <c r="AF26" s="400">
        <v>8.68</v>
      </c>
      <c r="AG26" s="400">
        <v>5.42</v>
      </c>
      <c r="AH26" s="400">
        <v>9.2200000000000006</v>
      </c>
      <c r="AI26" s="400">
        <v>14.29</v>
      </c>
      <c r="AJ26" s="399">
        <v>1.27</v>
      </c>
      <c r="AK26" s="401">
        <v>8.4700000000000006</v>
      </c>
      <c r="AL26" s="400">
        <v>13.05</v>
      </c>
      <c r="AM26" s="400">
        <v>20.99</v>
      </c>
      <c r="AN26" s="400">
        <v>12.52</v>
      </c>
      <c r="AO26" s="400">
        <v>2.12</v>
      </c>
      <c r="AP26" s="400">
        <v>8.4700000000000006</v>
      </c>
      <c r="AQ26" s="400">
        <v>8.11</v>
      </c>
      <c r="AR26" s="400">
        <v>7.58</v>
      </c>
      <c r="AS26" s="400">
        <v>14.99</v>
      </c>
      <c r="AT26" s="399">
        <v>3.7</v>
      </c>
    </row>
    <row r="27" spans="1:46">
      <c r="A27" s="395" t="s">
        <v>405</v>
      </c>
      <c r="B27" s="396" t="s">
        <v>300</v>
      </c>
      <c r="C27" s="397">
        <v>100</v>
      </c>
      <c r="D27" s="398">
        <v>62.15</v>
      </c>
      <c r="E27" s="399">
        <v>37.85</v>
      </c>
      <c r="F27" s="398">
        <v>2.21</v>
      </c>
      <c r="G27" s="400">
        <v>24.59</v>
      </c>
      <c r="H27" s="400">
        <v>32.869999999999997</v>
      </c>
      <c r="I27" s="399">
        <v>40.33</v>
      </c>
      <c r="J27" s="398">
        <v>8.56</v>
      </c>
      <c r="K27" s="400">
        <v>31.49</v>
      </c>
      <c r="L27" s="400">
        <v>30.94</v>
      </c>
      <c r="M27" s="400">
        <v>26.24</v>
      </c>
      <c r="N27" s="399">
        <v>2.76</v>
      </c>
      <c r="O27" s="401">
        <v>14.29</v>
      </c>
      <c r="P27" s="400">
        <v>57.14</v>
      </c>
      <c r="Q27" s="400">
        <v>14.29</v>
      </c>
      <c r="R27" s="399">
        <v>14.29</v>
      </c>
      <c r="S27" s="401">
        <v>3.37</v>
      </c>
      <c r="T27" s="400">
        <v>29.21</v>
      </c>
      <c r="U27" s="400">
        <v>12.36</v>
      </c>
      <c r="V27" s="400">
        <v>13.48</v>
      </c>
      <c r="W27" s="400">
        <v>7.87</v>
      </c>
      <c r="X27" s="400">
        <v>6.74</v>
      </c>
      <c r="Y27" s="400">
        <v>11.24</v>
      </c>
      <c r="Z27" s="399">
        <v>15.73</v>
      </c>
      <c r="AA27" s="401">
        <v>6.72</v>
      </c>
      <c r="AB27" s="400">
        <v>21.85</v>
      </c>
      <c r="AC27" s="400">
        <v>21.85</v>
      </c>
      <c r="AD27" s="400">
        <v>14.29</v>
      </c>
      <c r="AE27" s="400">
        <v>0.84</v>
      </c>
      <c r="AF27" s="400">
        <v>1.68</v>
      </c>
      <c r="AG27" s="400">
        <v>10.08</v>
      </c>
      <c r="AH27" s="400">
        <v>7.56</v>
      </c>
      <c r="AI27" s="400">
        <v>13.45</v>
      </c>
      <c r="AJ27" s="399">
        <v>1.68</v>
      </c>
      <c r="AK27" s="401">
        <v>2.74</v>
      </c>
      <c r="AL27" s="400">
        <v>17.809999999999999</v>
      </c>
      <c r="AM27" s="400">
        <v>26.03</v>
      </c>
      <c r="AN27" s="400">
        <v>11.64</v>
      </c>
      <c r="AO27" s="400">
        <v>2.74</v>
      </c>
      <c r="AP27" s="400">
        <v>3.42</v>
      </c>
      <c r="AQ27" s="400">
        <v>8.9</v>
      </c>
      <c r="AR27" s="400">
        <v>11.64</v>
      </c>
      <c r="AS27" s="400">
        <v>13.01</v>
      </c>
      <c r="AT27" s="399">
        <v>2.0499999999999998</v>
      </c>
    </row>
    <row r="28" spans="1:46">
      <c r="A28" s="395" t="s">
        <v>406</v>
      </c>
      <c r="B28" s="396" t="s">
        <v>300</v>
      </c>
      <c r="C28" s="397">
        <v>100</v>
      </c>
      <c r="D28" s="398">
        <v>61.18</v>
      </c>
      <c r="E28" s="399">
        <v>38.82</v>
      </c>
      <c r="F28" s="398">
        <v>2.94</v>
      </c>
      <c r="G28" s="400">
        <v>22.65</v>
      </c>
      <c r="H28" s="400">
        <v>37.65</v>
      </c>
      <c r="I28" s="399">
        <v>36.76</v>
      </c>
      <c r="J28" s="398">
        <v>12.35</v>
      </c>
      <c r="K28" s="400">
        <v>30.88</v>
      </c>
      <c r="L28" s="400">
        <v>25.88</v>
      </c>
      <c r="M28" s="400">
        <v>25</v>
      </c>
      <c r="N28" s="399">
        <v>5.88</v>
      </c>
      <c r="O28" s="401">
        <v>40</v>
      </c>
      <c r="P28" s="400">
        <v>20</v>
      </c>
      <c r="Q28" s="400">
        <v>20</v>
      </c>
      <c r="R28" s="399">
        <v>20</v>
      </c>
      <c r="S28" s="401">
        <v>6.49</v>
      </c>
      <c r="T28" s="400">
        <v>16.88</v>
      </c>
      <c r="U28" s="400">
        <v>18.18</v>
      </c>
      <c r="V28" s="400">
        <v>11.69</v>
      </c>
      <c r="W28" s="400">
        <v>9.09</v>
      </c>
      <c r="X28" s="400">
        <v>11.69</v>
      </c>
      <c r="Y28" s="400">
        <v>11.69</v>
      </c>
      <c r="Z28" s="399">
        <v>14.29</v>
      </c>
      <c r="AA28" s="401">
        <v>9.3800000000000008</v>
      </c>
      <c r="AB28" s="400">
        <v>30.47</v>
      </c>
      <c r="AC28" s="400">
        <v>14.84</v>
      </c>
      <c r="AD28" s="400">
        <v>12.5</v>
      </c>
      <c r="AE28" s="400">
        <v>0</v>
      </c>
      <c r="AF28" s="400">
        <v>3.13</v>
      </c>
      <c r="AG28" s="400">
        <v>7.81</v>
      </c>
      <c r="AH28" s="400">
        <v>10.94</v>
      </c>
      <c r="AI28" s="400">
        <v>10.16</v>
      </c>
      <c r="AJ28" s="399">
        <v>0.78</v>
      </c>
      <c r="AK28" s="401">
        <v>4.8</v>
      </c>
      <c r="AL28" s="400">
        <v>19.2</v>
      </c>
      <c r="AM28" s="400">
        <v>16</v>
      </c>
      <c r="AN28" s="400">
        <v>14.4</v>
      </c>
      <c r="AO28" s="400">
        <v>5.6</v>
      </c>
      <c r="AP28" s="400">
        <v>1.6</v>
      </c>
      <c r="AQ28" s="400">
        <v>4.8</v>
      </c>
      <c r="AR28" s="400">
        <v>9.6</v>
      </c>
      <c r="AS28" s="400">
        <v>14.4</v>
      </c>
      <c r="AT28" s="399">
        <v>9.6</v>
      </c>
    </row>
    <row r="29" spans="1:46">
      <c r="A29" s="395" t="s">
        <v>407</v>
      </c>
      <c r="B29" s="396" t="s">
        <v>300</v>
      </c>
      <c r="C29" s="397">
        <v>100</v>
      </c>
      <c r="D29" s="398">
        <v>57.61</v>
      </c>
      <c r="E29" s="399">
        <v>42.39</v>
      </c>
      <c r="F29" s="398">
        <v>4.9400000000000004</v>
      </c>
      <c r="G29" s="400">
        <v>16.46</v>
      </c>
      <c r="H29" s="400">
        <v>38.68</v>
      </c>
      <c r="I29" s="399">
        <v>39.92</v>
      </c>
      <c r="J29" s="398">
        <v>13.17</v>
      </c>
      <c r="K29" s="400">
        <v>30.86</v>
      </c>
      <c r="L29" s="400">
        <v>28.4</v>
      </c>
      <c r="M29" s="400">
        <v>24.28</v>
      </c>
      <c r="N29" s="399">
        <v>3.29</v>
      </c>
      <c r="O29" s="401">
        <v>16.670000000000002</v>
      </c>
      <c r="P29" s="400">
        <v>8.33</v>
      </c>
      <c r="Q29" s="400">
        <v>33.33</v>
      </c>
      <c r="R29" s="399">
        <v>41.67</v>
      </c>
      <c r="S29" s="401">
        <v>15</v>
      </c>
      <c r="T29" s="400">
        <v>17.5</v>
      </c>
      <c r="U29" s="400">
        <v>20</v>
      </c>
      <c r="V29" s="400">
        <v>15</v>
      </c>
      <c r="W29" s="400">
        <v>10</v>
      </c>
      <c r="X29" s="400">
        <v>5</v>
      </c>
      <c r="Y29" s="400">
        <v>5</v>
      </c>
      <c r="Z29" s="399">
        <v>12.5</v>
      </c>
      <c r="AA29" s="401">
        <v>7.45</v>
      </c>
      <c r="AB29" s="400">
        <v>14.89</v>
      </c>
      <c r="AC29" s="400">
        <v>19.149999999999999</v>
      </c>
      <c r="AD29" s="400">
        <v>19.149999999999999</v>
      </c>
      <c r="AE29" s="400">
        <v>0</v>
      </c>
      <c r="AF29" s="400">
        <v>4.26</v>
      </c>
      <c r="AG29" s="400">
        <v>12.77</v>
      </c>
      <c r="AH29" s="400">
        <v>10.64</v>
      </c>
      <c r="AI29" s="400">
        <v>10.64</v>
      </c>
      <c r="AJ29" s="399">
        <v>1.06</v>
      </c>
      <c r="AK29" s="401">
        <v>4.12</v>
      </c>
      <c r="AL29" s="400">
        <v>17.53</v>
      </c>
      <c r="AM29" s="400">
        <v>20.62</v>
      </c>
      <c r="AN29" s="400">
        <v>11.34</v>
      </c>
      <c r="AO29" s="400">
        <v>1.03</v>
      </c>
      <c r="AP29" s="400">
        <v>1.03</v>
      </c>
      <c r="AQ29" s="400">
        <v>17.53</v>
      </c>
      <c r="AR29" s="400">
        <v>11.34</v>
      </c>
      <c r="AS29" s="400">
        <v>9.2799999999999994</v>
      </c>
      <c r="AT29" s="399">
        <v>6.19</v>
      </c>
    </row>
    <row r="30" spans="1:46">
      <c r="A30" s="395" t="s">
        <v>408</v>
      </c>
      <c r="B30" s="396" t="s">
        <v>300</v>
      </c>
      <c r="C30" s="397">
        <v>100</v>
      </c>
      <c r="D30" s="398">
        <v>63.52</v>
      </c>
      <c r="E30" s="399">
        <v>36.479999999999997</v>
      </c>
      <c r="F30" s="398">
        <v>3.63</v>
      </c>
      <c r="G30" s="400">
        <v>24.56</v>
      </c>
      <c r="H30" s="400">
        <v>33.72</v>
      </c>
      <c r="I30" s="399">
        <v>38.08</v>
      </c>
      <c r="J30" s="398">
        <v>12.21</v>
      </c>
      <c r="K30" s="400">
        <v>31.98</v>
      </c>
      <c r="L30" s="400">
        <v>29.22</v>
      </c>
      <c r="M30" s="400">
        <v>21.51</v>
      </c>
      <c r="N30" s="399">
        <v>5.09</v>
      </c>
      <c r="O30" s="401">
        <v>13.64</v>
      </c>
      <c r="P30" s="400">
        <v>50</v>
      </c>
      <c r="Q30" s="400">
        <v>22.73</v>
      </c>
      <c r="R30" s="399">
        <v>13.64</v>
      </c>
      <c r="S30" s="401">
        <v>7.1</v>
      </c>
      <c r="T30" s="400">
        <v>26.63</v>
      </c>
      <c r="U30" s="400">
        <v>14.2</v>
      </c>
      <c r="V30" s="400">
        <v>8.2799999999999994</v>
      </c>
      <c r="W30" s="400">
        <v>9.4700000000000006</v>
      </c>
      <c r="X30" s="400">
        <v>9.4700000000000006</v>
      </c>
      <c r="Y30" s="400">
        <v>8.8800000000000008</v>
      </c>
      <c r="Z30" s="399">
        <v>15.98</v>
      </c>
      <c r="AA30" s="401">
        <v>5.17</v>
      </c>
      <c r="AB30" s="400">
        <v>22.41</v>
      </c>
      <c r="AC30" s="400">
        <v>21.98</v>
      </c>
      <c r="AD30" s="400">
        <v>12.5</v>
      </c>
      <c r="AE30" s="400">
        <v>0.86</v>
      </c>
      <c r="AF30" s="400">
        <v>4.3099999999999996</v>
      </c>
      <c r="AG30" s="400">
        <v>8.19</v>
      </c>
      <c r="AH30" s="400">
        <v>9.48</v>
      </c>
      <c r="AI30" s="400">
        <v>11.64</v>
      </c>
      <c r="AJ30" s="399">
        <v>3.45</v>
      </c>
      <c r="AK30" s="401">
        <v>7.63</v>
      </c>
      <c r="AL30" s="400">
        <v>22.9</v>
      </c>
      <c r="AM30" s="400">
        <v>25.57</v>
      </c>
      <c r="AN30" s="400">
        <v>8.7799999999999994</v>
      </c>
      <c r="AO30" s="400">
        <v>4.2</v>
      </c>
      <c r="AP30" s="400">
        <v>2.29</v>
      </c>
      <c r="AQ30" s="400">
        <v>5.34</v>
      </c>
      <c r="AR30" s="400">
        <v>7.25</v>
      </c>
      <c r="AS30" s="400">
        <v>10.69</v>
      </c>
      <c r="AT30" s="399">
        <v>5.34</v>
      </c>
    </row>
    <row r="31" spans="1:46">
      <c r="A31" s="395" t="s">
        <v>409</v>
      </c>
      <c r="B31" s="396" t="s">
        <v>300</v>
      </c>
      <c r="C31" s="397">
        <v>100</v>
      </c>
      <c r="D31" s="398">
        <v>61.56</v>
      </c>
      <c r="E31" s="399">
        <v>38.44</v>
      </c>
      <c r="F31" s="398">
        <v>5.78</v>
      </c>
      <c r="G31" s="400">
        <v>23.13</v>
      </c>
      <c r="H31" s="400">
        <v>35.369999999999997</v>
      </c>
      <c r="I31" s="399">
        <v>35.71</v>
      </c>
      <c r="J31" s="398">
        <v>13.61</v>
      </c>
      <c r="K31" s="400">
        <v>25.51</v>
      </c>
      <c r="L31" s="400">
        <v>27.89</v>
      </c>
      <c r="M31" s="400">
        <v>26.87</v>
      </c>
      <c r="N31" s="399">
        <v>6.12</v>
      </c>
      <c r="O31" s="401">
        <v>23.53</v>
      </c>
      <c r="P31" s="400">
        <v>35.29</v>
      </c>
      <c r="Q31" s="400">
        <v>41.18</v>
      </c>
      <c r="R31" s="399">
        <v>0</v>
      </c>
      <c r="S31" s="401">
        <v>4.41</v>
      </c>
      <c r="T31" s="400">
        <v>22.06</v>
      </c>
      <c r="U31" s="400">
        <v>14.71</v>
      </c>
      <c r="V31" s="400">
        <v>17.649999999999999</v>
      </c>
      <c r="W31" s="400">
        <v>7.35</v>
      </c>
      <c r="X31" s="400">
        <v>7.35</v>
      </c>
      <c r="Y31" s="400">
        <v>4.41</v>
      </c>
      <c r="Z31" s="399">
        <v>22.06</v>
      </c>
      <c r="AA31" s="401">
        <v>5.77</v>
      </c>
      <c r="AB31" s="400">
        <v>19.23</v>
      </c>
      <c r="AC31" s="400">
        <v>21.15</v>
      </c>
      <c r="AD31" s="400">
        <v>11.54</v>
      </c>
      <c r="AE31" s="400">
        <v>1.92</v>
      </c>
      <c r="AF31" s="400">
        <v>5.77</v>
      </c>
      <c r="AG31" s="400">
        <v>7.69</v>
      </c>
      <c r="AH31" s="400">
        <v>9.6199999999999992</v>
      </c>
      <c r="AI31" s="400">
        <v>15.38</v>
      </c>
      <c r="AJ31" s="399">
        <v>1.92</v>
      </c>
      <c r="AK31" s="401">
        <v>4.76</v>
      </c>
      <c r="AL31" s="400">
        <v>16.190000000000001</v>
      </c>
      <c r="AM31" s="400">
        <v>27.62</v>
      </c>
      <c r="AN31" s="400">
        <v>15.24</v>
      </c>
      <c r="AO31" s="400">
        <v>1.9</v>
      </c>
      <c r="AP31" s="400">
        <v>3.81</v>
      </c>
      <c r="AQ31" s="400">
        <v>3.81</v>
      </c>
      <c r="AR31" s="400">
        <v>7.62</v>
      </c>
      <c r="AS31" s="400">
        <v>7.62</v>
      </c>
      <c r="AT31" s="399">
        <v>11.43</v>
      </c>
    </row>
    <row r="32" spans="1:46">
      <c r="A32" s="395" t="s">
        <v>410</v>
      </c>
      <c r="B32" s="396" t="s">
        <v>300</v>
      </c>
      <c r="C32" s="397">
        <v>100</v>
      </c>
      <c r="D32" s="398">
        <v>58.3</v>
      </c>
      <c r="E32" s="399">
        <v>41.7</v>
      </c>
      <c r="F32" s="398">
        <v>5.04</v>
      </c>
      <c r="G32" s="400">
        <v>25.89</v>
      </c>
      <c r="H32" s="400">
        <v>29.64</v>
      </c>
      <c r="I32" s="399">
        <v>39.43</v>
      </c>
      <c r="J32" s="398">
        <v>14.72</v>
      </c>
      <c r="K32" s="400">
        <v>32.11</v>
      </c>
      <c r="L32" s="400">
        <v>21.54</v>
      </c>
      <c r="M32" s="400">
        <v>27.57</v>
      </c>
      <c r="N32" s="399">
        <v>4.05</v>
      </c>
      <c r="O32" s="401">
        <v>31.37</v>
      </c>
      <c r="P32" s="400">
        <v>27.45</v>
      </c>
      <c r="Q32" s="400">
        <v>19.61</v>
      </c>
      <c r="R32" s="399">
        <v>21.57</v>
      </c>
      <c r="S32" s="401">
        <v>9.5399999999999991</v>
      </c>
      <c r="T32" s="400">
        <v>23.28</v>
      </c>
      <c r="U32" s="400">
        <v>9.5399999999999991</v>
      </c>
      <c r="V32" s="400">
        <v>14.5</v>
      </c>
      <c r="W32" s="400">
        <v>7.25</v>
      </c>
      <c r="X32" s="400">
        <v>11.45</v>
      </c>
      <c r="Y32" s="400">
        <v>8.02</v>
      </c>
      <c r="Z32" s="399">
        <v>16.41</v>
      </c>
      <c r="AA32" s="401">
        <v>5.67</v>
      </c>
      <c r="AB32" s="400">
        <v>23.67</v>
      </c>
      <c r="AC32" s="400">
        <v>13.67</v>
      </c>
      <c r="AD32" s="400">
        <v>12.33</v>
      </c>
      <c r="AE32" s="400">
        <v>1</v>
      </c>
      <c r="AF32" s="400">
        <v>6.67</v>
      </c>
      <c r="AG32" s="400">
        <v>7.67</v>
      </c>
      <c r="AH32" s="400">
        <v>10</v>
      </c>
      <c r="AI32" s="400">
        <v>16</v>
      </c>
      <c r="AJ32" s="399">
        <v>3.33</v>
      </c>
      <c r="AK32" s="401">
        <v>6.77</v>
      </c>
      <c r="AL32" s="400">
        <v>21.55</v>
      </c>
      <c r="AM32" s="400">
        <v>16.54</v>
      </c>
      <c r="AN32" s="400">
        <v>14.04</v>
      </c>
      <c r="AO32" s="400">
        <v>1.75</v>
      </c>
      <c r="AP32" s="400">
        <v>3.76</v>
      </c>
      <c r="AQ32" s="400">
        <v>7.27</v>
      </c>
      <c r="AR32" s="400">
        <v>8.77</v>
      </c>
      <c r="AS32" s="400">
        <v>14.29</v>
      </c>
      <c r="AT32" s="399">
        <v>5.26</v>
      </c>
    </row>
    <row r="33" spans="1:46">
      <c r="A33" s="395" t="s">
        <v>411</v>
      </c>
      <c r="B33" s="396" t="s">
        <v>300</v>
      </c>
      <c r="C33" s="397">
        <v>100</v>
      </c>
      <c r="D33" s="398">
        <v>60.94</v>
      </c>
      <c r="E33" s="399">
        <v>39.06</v>
      </c>
      <c r="F33" s="398">
        <v>3.05</v>
      </c>
      <c r="G33" s="400">
        <v>22.16</v>
      </c>
      <c r="H33" s="400">
        <v>36.57</v>
      </c>
      <c r="I33" s="399">
        <v>38.229999999999997</v>
      </c>
      <c r="J33" s="398">
        <v>13.3</v>
      </c>
      <c r="K33" s="400">
        <v>26.59</v>
      </c>
      <c r="L33" s="400">
        <v>27.15</v>
      </c>
      <c r="M33" s="400">
        <v>28.53</v>
      </c>
      <c r="N33" s="399">
        <v>4.43</v>
      </c>
      <c r="O33" s="401">
        <v>54.55</v>
      </c>
      <c r="P33" s="400">
        <v>18.18</v>
      </c>
      <c r="Q33" s="400">
        <v>9.09</v>
      </c>
      <c r="R33" s="399">
        <v>18.18</v>
      </c>
      <c r="S33" s="401">
        <v>5</v>
      </c>
      <c r="T33" s="400">
        <v>21.25</v>
      </c>
      <c r="U33" s="400">
        <v>16.25</v>
      </c>
      <c r="V33" s="400">
        <v>17.5</v>
      </c>
      <c r="W33" s="400">
        <v>7.5</v>
      </c>
      <c r="X33" s="400">
        <v>11.25</v>
      </c>
      <c r="Y33" s="400">
        <v>7.5</v>
      </c>
      <c r="Z33" s="399">
        <v>13.75</v>
      </c>
      <c r="AA33" s="401">
        <v>10.61</v>
      </c>
      <c r="AB33" s="400">
        <v>19.7</v>
      </c>
      <c r="AC33" s="400">
        <v>21.97</v>
      </c>
      <c r="AD33" s="400">
        <v>9.85</v>
      </c>
      <c r="AE33" s="400">
        <v>1.52</v>
      </c>
      <c r="AF33" s="400">
        <v>4.55</v>
      </c>
      <c r="AG33" s="400">
        <v>4.55</v>
      </c>
      <c r="AH33" s="400">
        <v>9.09</v>
      </c>
      <c r="AI33" s="400">
        <v>15.91</v>
      </c>
      <c r="AJ33" s="399">
        <v>2.27</v>
      </c>
      <c r="AK33" s="401">
        <v>6.52</v>
      </c>
      <c r="AL33" s="400">
        <v>15.94</v>
      </c>
      <c r="AM33" s="400">
        <v>16.670000000000002</v>
      </c>
      <c r="AN33" s="400">
        <v>15.94</v>
      </c>
      <c r="AO33" s="400">
        <v>2.9</v>
      </c>
      <c r="AP33" s="400">
        <v>1.45</v>
      </c>
      <c r="AQ33" s="400">
        <v>8.6999999999999993</v>
      </c>
      <c r="AR33" s="400">
        <v>10.87</v>
      </c>
      <c r="AS33" s="400">
        <v>15.94</v>
      </c>
      <c r="AT33" s="399">
        <v>5.07</v>
      </c>
    </row>
    <row r="34" spans="1:46">
      <c r="A34" s="395" t="s">
        <v>412</v>
      </c>
      <c r="B34" s="396" t="s">
        <v>300</v>
      </c>
      <c r="C34" s="397">
        <v>100</v>
      </c>
      <c r="D34" s="398">
        <v>58.26</v>
      </c>
      <c r="E34" s="399">
        <v>41.74</v>
      </c>
      <c r="F34" s="398">
        <v>1.87</v>
      </c>
      <c r="G34" s="400">
        <v>22.74</v>
      </c>
      <c r="H34" s="400">
        <v>32.090000000000003</v>
      </c>
      <c r="I34" s="399">
        <v>43.3</v>
      </c>
      <c r="J34" s="398">
        <v>7.17</v>
      </c>
      <c r="K34" s="400">
        <v>31.78</v>
      </c>
      <c r="L34" s="400">
        <v>25.55</v>
      </c>
      <c r="M34" s="400">
        <v>27.73</v>
      </c>
      <c r="N34" s="399">
        <v>7.79</v>
      </c>
      <c r="O34" s="401">
        <v>33.33</v>
      </c>
      <c r="P34" s="400">
        <v>50</v>
      </c>
      <c r="Q34" s="400">
        <v>16.670000000000002</v>
      </c>
      <c r="R34" s="399">
        <v>0</v>
      </c>
      <c r="S34" s="401">
        <v>8.2200000000000006</v>
      </c>
      <c r="T34" s="400">
        <v>38.36</v>
      </c>
      <c r="U34" s="400">
        <v>5.48</v>
      </c>
      <c r="V34" s="400">
        <v>10.96</v>
      </c>
      <c r="W34" s="400">
        <v>0</v>
      </c>
      <c r="X34" s="400">
        <v>6.85</v>
      </c>
      <c r="Y34" s="400">
        <v>5.48</v>
      </c>
      <c r="Z34" s="399">
        <v>24.66</v>
      </c>
      <c r="AA34" s="401">
        <v>4.8499999999999996</v>
      </c>
      <c r="AB34" s="400">
        <v>18.45</v>
      </c>
      <c r="AC34" s="400">
        <v>21.36</v>
      </c>
      <c r="AD34" s="400">
        <v>13.59</v>
      </c>
      <c r="AE34" s="400">
        <v>0</v>
      </c>
      <c r="AF34" s="400">
        <v>3.88</v>
      </c>
      <c r="AG34" s="400">
        <v>10.68</v>
      </c>
      <c r="AH34" s="400">
        <v>6.8</v>
      </c>
      <c r="AI34" s="400">
        <v>16.5</v>
      </c>
      <c r="AJ34" s="399">
        <v>3.88</v>
      </c>
      <c r="AK34" s="401">
        <v>2.16</v>
      </c>
      <c r="AL34" s="400">
        <v>22.3</v>
      </c>
      <c r="AM34" s="400">
        <v>16.55</v>
      </c>
      <c r="AN34" s="400">
        <v>7.91</v>
      </c>
      <c r="AO34" s="400">
        <v>5.76</v>
      </c>
      <c r="AP34" s="400">
        <v>1.44</v>
      </c>
      <c r="AQ34" s="400">
        <v>3.6</v>
      </c>
      <c r="AR34" s="400">
        <v>15.83</v>
      </c>
      <c r="AS34" s="400">
        <v>15.11</v>
      </c>
      <c r="AT34" s="399">
        <v>9.35</v>
      </c>
    </row>
    <row r="35" spans="1:46">
      <c r="A35" s="395" t="s">
        <v>413</v>
      </c>
      <c r="B35" s="396" t="s">
        <v>300</v>
      </c>
      <c r="C35" s="397">
        <v>100</v>
      </c>
      <c r="D35" s="398">
        <v>57.91</v>
      </c>
      <c r="E35" s="399">
        <v>42.09</v>
      </c>
      <c r="F35" s="398">
        <v>5.72</v>
      </c>
      <c r="G35" s="400">
        <v>26.28</v>
      </c>
      <c r="H35" s="400">
        <v>32.74</v>
      </c>
      <c r="I35" s="399">
        <v>35.26</v>
      </c>
      <c r="J35" s="398">
        <v>15.51</v>
      </c>
      <c r="K35" s="400">
        <v>27.32</v>
      </c>
      <c r="L35" s="400">
        <v>19.82</v>
      </c>
      <c r="M35" s="400">
        <v>30.34</v>
      </c>
      <c r="N35" s="399">
        <v>7.02</v>
      </c>
      <c r="O35" s="401">
        <v>25</v>
      </c>
      <c r="P35" s="400">
        <v>23.91</v>
      </c>
      <c r="Q35" s="400">
        <v>28.26</v>
      </c>
      <c r="R35" s="399">
        <v>22.83</v>
      </c>
      <c r="S35" s="401">
        <v>11.24</v>
      </c>
      <c r="T35" s="400">
        <v>20.37</v>
      </c>
      <c r="U35" s="400">
        <v>7.73</v>
      </c>
      <c r="V35" s="400">
        <v>16.39</v>
      </c>
      <c r="W35" s="400">
        <v>6.32</v>
      </c>
      <c r="X35" s="400">
        <v>10.54</v>
      </c>
      <c r="Y35" s="400">
        <v>4.92</v>
      </c>
      <c r="Z35" s="399">
        <v>22.48</v>
      </c>
      <c r="AA35" s="401">
        <v>8.08</v>
      </c>
      <c r="AB35" s="400">
        <v>17.670000000000002</v>
      </c>
      <c r="AC35" s="400">
        <v>16.920000000000002</v>
      </c>
      <c r="AD35" s="400">
        <v>17.11</v>
      </c>
      <c r="AE35" s="400">
        <v>1.32</v>
      </c>
      <c r="AF35" s="400">
        <v>4.51</v>
      </c>
      <c r="AG35" s="400">
        <v>8.65</v>
      </c>
      <c r="AH35" s="400">
        <v>5.45</v>
      </c>
      <c r="AI35" s="400">
        <v>16.920000000000002</v>
      </c>
      <c r="AJ35" s="399">
        <v>3.38</v>
      </c>
      <c r="AK35" s="401">
        <v>6.28</v>
      </c>
      <c r="AL35" s="400">
        <v>15.53</v>
      </c>
      <c r="AM35" s="400">
        <v>16.059999999999999</v>
      </c>
      <c r="AN35" s="400">
        <v>15.18</v>
      </c>
      <c r="AO35" s="400">
        <v>5.0599999999999996</v>
      </c>
      <c r="AP35" s="400">
        <v>4.3600000000000003</v>
      </c>
      <c r="AQ35" s="400">
        <v>6.98</v>
      </c>
      <c r="AR35" s="400">
        <v>9.77</v>
      </c>
      <c r="AS35" s="400">
        <v>10.3</v>
      </c>
      <c r="AT35" s="399">
        <v>10.47</v>
      </c>
    </row>
    <row r="36" spans="1:46">
      <c r="A36" s="395" t="s">
        <v>414</v>
      </c>
      <c r="B36" s="396" t="s">
        <v>300</v>
      </c>
      <c r="C36" s="397">
        <v>100</v>
      </c>
      <c r="D36" s="398">
        <v>61.43</v>
      </c>
      <c r="E36" s="399">
        <v>38.57</v>
      </c>
      <c r="F36" s="398">
        <v>7.37</v>
      </c>
      <c r="G36" s="400">
        <v>26.04</v>
      </c>
      <c r="H36" s="400">
        <v>32.19</v>
      </c>
      <c r="I36" s="399">
        <v>34.4</v>
      </c>
      <c r="J36" s="398">
        <v>20.39</v>
      </c>
      <c r="K36" s="400">
        <v>33.42</v>
      </c>
      <c r="L36" s="400">
        <v>27.27</v>
      </c>
      <c r="M36" s="400">
        <v>16.95</v>
      </c>
      <c r="N36" s="399">
        <v>1.97</v>
      </c>
      <c r="O36" s="401">
        <v>13.33</v>
      </c>
      <c r="P36" s="400">
        <v>16.670000000000002</v>
      </c>
      <c r="Q36" s="400">
        <v>40</v>
      </c>
      <c r="R36" s="399">
        <v>30</v>
      </c>
      <c r="S36" s="401">
        <v>16.04</v>
      </c>
      <c r="T36" s="400">
        <v>31.13</v>
      </c>
      <c r="U36" s="400">
        <v>9.43</v>
      </c>
      <c r="V36" s="400">
        <v>5.66</v>
      </c>
      <c r="W36" s="400">
        <v>10.38</v>
      </c>
      <c r="X36" s="400">
        <v>8.49</v>
      </c>
      <c r="Y36" s="400">
        <v>8.49</v>
      </c>
      <c r="Z36" s="399">
        <v>10.38</v>
      </c>
      <c r="AA36" s="401">
        <v>8.4</v>
      </c>
      <c r="AB36" s="400">
        <v>19.850000000000001</v>
      </c>
      <c r="AC36" s="400">
        <v>23.66</v>
      </c>
      <c r="AD36" s="400">
        <v>11.45</v>
      </c>
      <c r="AE36" s="400">
        <v>0.76</v>
      </c>
      <c r="AF36" s="400">
        <v>7.63</v>
      </c>
      <c r="AG36" s="400">
        <v>7.63</v>
      </c>
      <c r="AH36" s="400">
        <v>12.98</v>
      </c>
      <c r="AI36" s="400">
        <v>6.11</v>
      </c>
      <c r="AJ36" s="399">
        <v>1.53</v>
      </c>
      <c r="AK36" s="401">
        <v>10</v>
      </c>
      <c r="AL36" s="400">
        <v>22.86</v>
      </c>
      <c r="AM36" s="400">
        <v>24.29</v>
      </c>
      <c r="AN36" s="400">
        <v>5.71</v>
      </c>
      <c r="AO36" s="400">
        <v>2.14</v>
      </c>
      <c r="AP36" s="400">
        <v>2.86</v>
      </c>
      <c r="AQ36" s="400">
        <v>8.57</v>
      </c>
      <c r="AR36" s="400">
        <v>7.14</v>
      </c>
      <c r="AS36" s="400">
        <v>15</v>
      </c>
      <c r="AT36" s="399">
        <v>1.43</v>
      </c>
    </row>
    <row r="37" spans="1:46">
      <c r="A37" s="395" t="s">
        <v>415</v>
      </c>
      <c r="B37" s="396" t="s">
        <v>300</v>
      </c>
      <c r="C37" s="397">
        <v>100</v>
      </c>
      <c r="D37" s="398">
        <v>63.07</v>
      </c>
      <c r="E37" s="399">
        <v>36.93</v>
      </c>
      <c r="F37" s="398">
        <v>3.8</v>
      </c>
      <c r="G37" s="400">
        <v>24.88</v>
      </c>
      <c r="H37" s="400">
        <v>33.909999999999997</v>
      </c>
      <c r="I37" s="399">
        <v>37.4</v>
      </c>
      <c r="J37" s="398">
        <v>13.31</v>
      </c>
      <c r="K37" s="400">
        <v>29.79</v>
      </c>
      <c r="L37" s="400">
        <v>29.64</v>
      </c>
      <c r="M37" s="400">
        <v>23.77</v>
      </c>
      <c r="N37" s="399">
        <v>3.49</v>
      </c>
      <c r="O37" s="401">
        <v>21.74</v>
      </c>
      <c r="P37" s="400">
        <v>17.39</v>
      </c>
      <c r="Q37" s="400">
        <v>47.83</v>
      </c>
      <c r="R37" s="399">
        <v>13.04</v>
      </c>
      <c r="S37" s="401">
        <v>11.46</v>
      </c>
      <c r="T37" s="400">
        <v>18.47</v>
      </c>
      <c r="U37" s="400">
        <v>17.829999999999998</v>
      </c>
      <c r="V37" s="400">
        <v>12.74</v>
      </c>
      <c r="W37" s="400">
        <v>3.82</v>
      </c>
      <c r="X37" s="400">
        <v>8.2799999999999994</v>
      </c>
      <c r="Y37" s="400">
        <v>8.2799999999999994</v>
      </c>
      <c r="Z37" s="399">
        <v>19.11</v>
      </c>
      <c r="AA37" s="401">
        <v>9.81</v>
      </c>
      <c r="AB37" s="400">
        <v>19.63</v>
      </c>
      <c r="AC37" s="400">
        <v>23.36</v>
      </c>
      <c r="AD37" s="400">
        <v>11.68</v>
      </c>
      <c r="AE37" s="400">
        <v>0</v>
      </c>
      <c r="AF37" s="400">
        <v>3.27</v>
      </c>
      <c r="AG37" s="400">
        <v>9.35</v>
      </c>
      <c r="AH37" s="400">
        <v>6.54</v>
      </c>
      <c r="AI37" s="400">
        <v>14.02</v>
      </c>
      <c r="AJ37" s="399">
        <v>2.34</v>
      </c>
      <c r="AK37" s="401">
        <v>5.08</v>
      </c>
      <c r="AL37" s="400">
        <v>25.42</v>
      </c>
      <c r="AM37" s="400">
        <v>24.15</v>
      </c>
      <c r="AN37" s="400">
        <v>10.59</v>
      </c>
      <c r="AO37" s="400">
        <v>0.42</v>
      </c>
      <c r="AP37" s="400">
        <v>1.69</v>
      </c>
      <c r="AQ37" s="400">
        <v>7.2</v>
      </c>
      <c r="AR37" s="400">
        <v>10.17</v>
      </c>
      <c r="AS37" s="400">
        <v>8.4700000000000006</v>
      </c>
      <c r="AT37" s="399">
        <v>6.78</v>
      </c>
    </row>
    <row r="38" spans="1:46">
      <c r="A38" s="402" t="s">
        <v>416</v>
      </c>
      <c r="B38" s="403" t="s">
        <v>300</v>
      </c>
      <c r="C38" s="404">
        <v>100</v>
      </c>
      <c r="D38" s="405">
        <v>61.9</v>
      </c>
      <c r="E38" s="406">
        <v>38.1</v>
      </c>
      <c r="F38" s="405">
        <v>4.76</v>
      </c>
      <c r="G38" s="407">
        <v>20.56</v>
      </c>
      <c r="H38" s="407">
        <v>35.06</v>
      </c>
      <c r="I38" s="406">
        <v>39.61</v>
      </c>
      <c r="J38" s="405">
        <v>14.5</v>
      </c>
      <c r="K38" s="407">
        <v>26.19</v>
      </c>
      <c r="L38" s="407">
        <v>26.19</v>
      </c>
      <c r="M38" s="407">
        <v>27.06</v>
      </c>
      <c r="N38" s="406">
        <v>6.06</v>
      </c>
      <c r="O38" s="408">
        <v>33.33</v>
      </c>
      <c r="P38" s="407">
        <v>28.57</v>
      </c>
      <c r="Q38" s="407">
        <v>33.33</v>
      </c>
      <c r="R38" s="406">
        <v>4.76</v>
      </c>
      <c r="S38" s="408">
        <v>9.4700000000000006</v>
      </c>
      <c r="T38" s="407">
        <v>21.05</v>
      </c>
      <c r="U38" s="407">
        <v>18.95</v>
      </c>
      <c r="V38" s="407">
        <v>12.63</v>
      </c>
      <c r="W38" s="407">
        <v>8.42</v>
      </c>
      <c r="X38" s="407">
        <v>9.4700000000000006</v>
      </c>
      <c r="Y38" s="407">
        <v>5.26</v>
      </c>
      <c r="Z38" s="406">
        <v>14.74</v>
      </c>
      <c r="AA38" s="408">
        <v>6.17</v>
      </c>
      <c r="AB38" s="407">
        <v>19.14</v>
      </c>
      <c r="AC38" s="407">
        <v>21.6</v>
      </c>
      <c r="AD38" s="407">
        <v>14.2</v>
      </c>
      <c r="AE38" s="407">
        <v>1.23</v>
      </c>
      <c r="AF38" s="407">
        <v>3.09</v>
      </c>
      <c r="AG38" s="407">
        <v>6.79</v>
      </c>
      <c r="AH38" s="407">
        <v>11.73</v>
      </c>
      <c r="AI38" s="407">
        <v>14.2</v>
      </c>
      <c r="AJ38" s="406">
        <v>1.85</v>
      </c>
      <c r="AK38" s="408">
        <v>4.92</v>
      </c>
      <c r="AL38" s="407">
        <v>19.13</v>
      </c>
      <c r="AM38" s="407">
        <v>16.39</v>
      </c>
      <c r="AN38" s="407">
        <v>17.489999999999998</v>
      </c>
      <c r="AO38" s="407">
        <v>3.83</v>
      </c>
      <c r="AP38" s="407">
        <v>6.56</v>
      </c>
      <c r="AQ38" s="407">
        <v>4.37</v>
      </c>
      <c r="AR38" s="407">
        <v>7.1</v>
      </c>
      <c r="AS38" s="407">
        <v>11.48</v>
      </c>
      <c r="AT38" s="406">
        <v>8.74</v>
      </c>
    </row>
  </sheetData>
  <mergeCells count="9">
    <mergeCell ref="C3:C5"/>
    <mergeCell ref="D3:E4"/>
    <mergeCell ref="F3:I4"/>
    <mergeCell ref="J3:N4"/>
    <mergeCell ref="O3:AT3"/>
    <mergeCell ref="O4:R4"/>
    <mergeCell ref="S4:Z4"/>
    <mergeCell ref="AA4:AJ4"/>
    <mergeCell ref="AK4:AT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ECDC7-BF73-4B90-B3E3-3680AB907968}">
  <dimension ref="A1:L12"/>
  <sheetViews>
    <sheetView showGridLines="0" tabSelected="1" workbookViewId="0">
      <selection activeCell="L7" sqref="L7"/>
    </sheetView>
  </sheetViews>
  <sheetFormatPr defaultRowHeight="15"/>
  <sheetData>
    <row r="1" spans="1:12" ht="53.25" customHeight="1">
      <c r="A1" s="506"/>
      <c r="B1" s="508" t="s">
        <v>419</v>
      </c>
      <c r="C1" s="498" t="s">
        <v>0</v>
      </c>
      <c r="D1" s="510" t="s">
        <v>421</v>
      </c>
      <c r="E1" s="498" t="s">
        <v>1</v>
      </c>
      <c r="F1" s="510" t="s">
        <v>422</v>
      </c>
    </row>
    <row r="2" spans="1:12" ht="27.75" thickBot="1">
      <c r="A2" s="507"/>
      <c r="B2" s="509"/>
      <c r="C2" s="499" t="s">
        <v>420</v>
      </c>
      <c r="D2" s="511"/>
      <c r="E2" s="499" t="s">
        <v>420</v>
      </c>
      <c r="F2" s="511"/>
      <c r="L2" t="s">
        <v>436</v>
      </c>
    </row>
    <row r="3" spans="1:12" ht="15.75" thickBot="1">
      <c r="A3" s="500" t="s">
        <v>124</v>
      </c>
      <c r="B3" s="501">
        <v>769</v>
      </c>
      <c r="C3" s="502" t="s">
        <v>250</v>
      </c>
      <c r="D3" s="501">
        <v>3</v>
      </c>
      <c r="E3" s="502" t="s">
        <v>423</v>
      </c>
      <c r="F3" s="501">
        <v>312</v>
      </c>
    </row>
    <row r="4" spans="1:12" ht="15.75" thickBot="1">
      <c r="A4" s="500" t="s">
        <v>125</v>
      </c>
      <c r="B4" s="501">
        <v>863</v>
      </c>
      <c r="C4" s="502" t="s">
        <v>424</v>
      </c>
      <c r="D4" s="501">
        <v>36</v>
      </c>
      <c r="E4" s="502" t="s">
        <v>425</v>
      </c>
      <c r="F4" s="501">
        <v>333</v>
      </c>
    </row>
    <row r="5" spans="1:12" ht="15.75" thickBot="1">
      <c r="A5" s="500" t="s">
        <v>129</v>
      </c>
      <c r="B5" s="501">
        <v>1182</v>
      </c>
      <c r="C5" s="502" t="s">
        <v>426</v>
      </c>
      <c r="D5" s="501">
        <v>84</v>
      </c>
      <c r="E5" s="502" t="s">
        <v>427</v>
      </c>
      <c r="F5" s="501">
        <v>440</v>
      </c>
    </row>
    <row r="6" spans="1:12" ht="15.75" thickBot="1">
      <c r="A6" s="500" t="s">
        <v>130</v>
      </c>
      <c r="B6" s="501">
        <v>1465</v>
      </c>
      <c r="C6" s="502" t="s">
        <v>428</v>
      </c>
      <c r="D6" s="501">
        <v>73</v>
      </c>
      <c r="E6" s="502" t="s">
        <v>429</v>
      </c>
      <c r="F6" s="501">
        <v>570</v>
      </c>
    </row>
    <row r="7" spans="1:12" ht="32.25" thickBot="1">
      <c r="A7" s="503" t="s">
        <v>430</v>
      </c>
      <c r="B7" s="504">
        <v>4279</v>
      </c>
      <c r="C7" s="505" t="s">
        <v>431</v>
      </c>
      <c r="D7" s="504">
        <v>196</v>
      </c>
      <c r="E7" s="505" t="s">
        <v>432</v>
      </c>
      <c r="F7" s="505">
        <v>1655</v>
      </c>
    </row>
    <row r="10" spans="1:12" ht="180">
      <c r="A10" s="512" t="s">
        <v>433</v>
      </c>
    </row>
    <row r="11" spans="1:12" ht="243">
      <c r="A11" s="513" t="s">
        <v>434</v>
      </c>
    </row>
    <row r="12" spans="1:12" ht="409.5">
      <c r="A12" s="513" t="s">
        <v>435</v>
      </c>
    </row>
  </sheetData>
  <mergeCells count="4">
    <mergeCell ref="A1:A2"/>
    <mergeCell ref="B1:B2"/>
    <mergeCell ref="D1:D2"/>
    <mergeCell ref="F1:F2"/>
  </mergeCells>
  <hyperlinks>
    <hyperlink ref="A10" location="_ftnref1" display="_ftnref1" xr:uid="{2FAA0243-D1ED-4CB5-81CE-13BC9B930310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B379F26BD3AC45AD7A0703923EBBA8" ma:contentTypeVersion="11" ma:contentTypeDescription="Create a new document." ma:contentTypeScope="" ma:versionID="db8da917b3fc2befdd9fa42794d70b4b">
  <xsd:schema xmlns:xsd="http://www.w3.org/2001/XMLSchema" xmlns:xs="http://www.w3.org/2001/XMLSchema" xmlns:p="http://schemas.microsoft.com/office/2006/metadata/properties" xmlns:ns2="8c6f3c69-6d6c-4f55-9e08-e003c626065e" xmlns:ns3="1682d95c-2009-4b04-90ba-5136a823946f" targetNamespace="http://schemas.microsoft.com/office/2006/metadata/properties" ma:root="true" ma:fieldsID="59df2ecbbdc31746d2e15b15ce40c7ee" ns2:_="" ns3:_="">
    <xsd:import namespace="8c6f3c69-6d6c-4f55-9e08-e003c626065e"/>
    <xsd:import namespace="1682d95c-2009-4b04-90ba-5136a82394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f3c69-6d6c-4f55-9e08-e003c62606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2d95c-2009-4b04-90ba-5136a8239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4DE57A-A439-4ACD-941C-6BB15980EB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6f3c69-6d6c-4f55-9e08-e003c626065e"/>
    <ds:schemaRef ds:uri="1682d95c-2009-4b04-90ba-5136a82394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2F24CE-FCE9-4093-8742-B030C1363434}">
  <ds:schemaRefs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8c6f3c69-6d6c-4f55-9e08-e003c626065e"/>
    <ds:schemaRef ds:uri="1682d95c-2009-4b04-90ba-5136a823946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7EB3194-C3A8-4978-81E2-6E41F665AB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Lisa 2.1</vt:lpstr>
      <vt:lpstr>Lisa 2.2</vt:lpstr>
      <vt:lpstr>Lisa 2.3</vt:lpstr>
      <vt:lpstr>Lisa 2.4</vt:lpstr>
      <vt:lpstr>Lisa 2.5</vt:lpstr>
      <vt:lpstr>Lisa 2.6</vt:lpstr>
      <vt:lpstr>Lisa 2.7</vt:lpstr>
      <vt:lpstr>Lisa 2.8</vt:lpstr>
      <vt:lpstr>Lisa 2.9</vt:lpstr>
      <vt:lpstr>Lisa 2.10</vt:lpstr>
      <vt:lpstr>Lisa 2.11</vt:lpstr>
      <vt:lpstr>Lisa 2.12</vt:lpstr>
      <vt:lpstr>Lisa 2.13</vt:lpstr>
      <vt:lpstr>Lisa 2.14</vt:lpstr>
      <vt:lpstr>Lisa 2.15</vt:lpstr>
      <vt:lpstr>Lisa 2.16</vt:lpstr>
      <vt:lpstr>Lisa 2.17</vt:lpstr>
      <vt:lpstr>'Lisa 2.17'!_ftn1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Tauno Õunapuu</dc:creator>
  <cp:lastModifiedBy>Tauno Õunapuu</cp:lastModifiedBy>
  <cp:lastPrinted>2020-09-17T14:07:55Z</cp:lastPrinted>
  <dcterms:created xsi:type="dcterms:W3CDTF">2020-09-17T09:58:46Z</dcterms:created>
  <dcterms:modified xsi:type="dcterms:W3CDTF">2020-12-16T21:12:57Z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0x0101000FB379F26BD3AC45AD7A0703923EBBA8</vt:lpwstr>
  </property>
</Properties>
</file>